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kac\Documents\Spomenka\Financijski plan za 2026. godinu\Upravno vijeće\"/>
    </mc:Choice>
  </mc:AlternateContent>
  <bookViews>
    <workbookView xWindow="0" yWindow="0" windowWidth="14760" windowHeight="11676"/>
  </bookViews>
  <sheets>
    <sheet name="Sažetak FP" sheetId="1" r:id="rId1"/>
    <sheet name="Račun prihoda i rashoda" sheetId="2" r:id="rId2"/>
    <sheet name="Račun financiranja" sheetId="3" r:id="rId3"/>
    <sheet name="Posebni dio" sheetId="4" r:id="rId4"/>
  </sheets>
  <definedNames>
    <definedName name="_xlnm.Print_Area" localSheetId="1">'Račun prihoda i rashoda'!$A$1:$G$92</definedName>
    <definedName name="_xlnm.Print_Area" localSheetId="0">'Sažetak FP'!$A$1:$J$54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G50" i="1"/>
  <c r="B49" i="1"/>
  <c r="B48" i="1"/>
  <c r="B47" i="1"/>
  <c r="I40" i="1"/>
  <c r="G40" i="1"/>
  <c r="G39" i="1"/>
  <c r="E40" i="1"/>
  <c r="E39" i="1"/>
  <c r="F40" i="2" l="1"/>
  <c r="I33" i="1"/>
  <c r="G33" i="1"/>
  <c r="G48" i="1"/>
  <c r="E33" i="1"/>
  <c r="C88" i="2" l="1"/>
  <c r="D88" i="2"/>
  <c r="F88" i="2"/>
  <c r="G88" i="2"/>
  <c r="E88" i="2"/>
  <c r="E90" i="2"/>
  <c r="C15" i="4"/>
  <c r="D15" i="4"/>
  <c r="F15" i="4"/>
  <c r="G15" i="4"/>
  <c r="C16" i="4"/>
  <c r="D16" i="4"/>
  <c r="F16" i="4"/>
  <c r="G16" i="4"/>
  <c r="E15" i="4"/>
  <c r="E6" i="4" s="1"/>
  <c r="E16" i="4"/>
  <c r="E7" i="4"/>
  <c r="E63" i="2"/>
  <c r="E62" i="2" s="1"/>
  <c r="D62" i="2"/>
  <c r="F62" i="2"/>
  <c r="G62" i="2"/>
  <c r="D40" i="2"/>
  <c r="E40" i="2"/>
  <c r="G40" i="2"/>
  <c r="E41" i="2"/>
  <c r="E31" i="2"/>
  <c r="E14" i="2"/>
  <c r="E23" i="1"/>
  <c r="E19" i="1"/>
  <c r="B50" i="1" l="1"/>
  <c r="C50" i="1" s="1"/>
  <c r="E47" i="1" s="1"/>
  <c r="E50" i="1" s="1"/>
  <c r="B33" i="1"/>
  <c r="D50" i="1"/>
  <c r="F50" i="1"/>
  <c r="H50" i="1"/>
  <c r="C48" i="1"/>
  <c r="C24" i="1"/>
  <c r="C33" i="1" s="1"/>
  <c r="D24" i="1"/>
  <c r="D33" i="1" s="1"/>
  <c r="F24" i="1"/>
  <c r="F33" i="1" s="1"/>
  <c r="H24" i="1"/>
  <c r="H33" i="1" s="1"/>
  <c r="C32" i="1"/>
  <c r="D32" i="1"/>
  <c r="E32" i="1"/>
  <c r="F32" i="1"/>
  <c r="G32" i="1"/>
  <c r="H32" i="1"/>
  <c r="I32" i="1"/>
  <c r="B32" i="1"/>
  <c r="B31" i="1" l="1"/>
  <c r="B24" i="1"/>
  <c r="B23" i="1"/>
  <c r="B22" i="1"/>
  <c r="B19" i="1"/>
  <c r="C14" i="2"/>
  <c r="D79" i="2"/>
  <c r="E79" i="2"/>
  <c r="F79" i="2"/>
  <c r="G79" i="2"/>
  <c r="C79" i="2"/>
  <c r="D77" i="2"/>
  <c r="E77" i="2"/>
  <c r="F77" i="2"/>
  <c r="G77" i="2"/>
  <c r="C77" i="2"/>
  <c r="D75" i="2"/>
  <c r="E75" i="2"/>
  <c r="F75" i="2"/>
  <c r="G75" i="2"/>
  <c r="C75" i="2"/>
  <c r="E72" i="2"/>
  <c r="D69" i="2"/>
  <c r="E69" i="2"/>
  <c r="F69" i="2"/>
  <c r="G69" i="2"/>
  <c r="C69" i="2"/>
  <c r="D64" i="2"/>
  <c r="E64" i="2"/>
  <c r="F64" i="2"/>
  <c r="G64" i="2"/>
  <c r="C64" i="2"/>
  <c r="D55" i="2"/>
  <c r="E55" i="2"/>
  <c r="F55" i="2"/>
  <c r="G55" i="2"/>
  <c r="C55" i="2"/>
  <c r="D53" i="2"/>
  <c r="E53" i="2"/>
  <c r="F53" i="2"/>
  <c r="G53" i="2"/>
  <c r="C53" i="2"/>
  <c r="E50" i="2"/>
  <c r="E47" i="2" s="1"/>
  <c r="D47" i="2"/>
  <c r="F47" i="2"/>
  <c r="G47" i="2"/>
  <c r="C47" i="2"/>
  <c r="D42" i="2"/>
  <c r="E42" i="2"/>
  <c r="F42" i="2"/>
  <c r="G42" i="2"/>
  <c r="C42" i="2"/>
  <c r="D16" i="2"/>
  <c r="E16" i="2"/>
  <c r="E8" i="2" s="1"/>
  <c r="F16" i="2"/>
  <c r="G16" i="2"/>
  <c r="C16" i="2"/>
  <c r="C8" i="2" s="1"/>
  <c r="D9" i="2"/>
  <c r="D8" i="2" s="1"/>
  <c r="E9" i="2"/>
  <c r="F9" i="2"/>
  <c r="F8" i="2" s="1"/>
  <c r="G9" i="2"/>
  <c r="C9" i="2"/>
  <c r="G8" i="2"/>
  <c r="C22" i="2"/>
  <c r="C32" i="2"/>
  <c r="C31" i="2"/>
  <c r="D29" i="2"/>
  <c r="E29" i="2"/>
  <c r="F29" i="2"/>
  <c r="G29" i="2"/>
  <c r="E23" i="2"/>
  <c r="C26" i="2"/>
  <c r="D23" i="2"/>
  <c r="F23" i="2"/>
  <c r="G23" i="2"/>
  <c r="C23" i="2"/>
  <c r="C25" i="2"/>
  <c r="C8" i="4"/>
  <c r="D36" i="4"/>
  <c r="E36" i="4"/>
  <c r="F36" i="4"/>
  <c r="C36" i="4"/>
  <c r="D42" i="4"/>
  <c r="E42" i="4"/>
  <c r="F42" i="4"/>
  <c r="G42" i="4"/>
  <c r="C42" i="4"/>
  <c r="D43" i="4"/>
  <c r="E43" i="4"/>
  <c r="F43" i="4"/>
  <c r="G43" i="4"/>
  <c r="C43" i="4"/>
  <c r="D44" i="4"/>
  <c r="E44" i="4"/>
  <c r="F44" i="4"/>
  <c r="G44" i="4"/>
  <c r="C44" i="4"/>
  <c r="D79" i="4"/>
  <c r="D78" i="4" s="1"/>
  <c r="E79" i="4"/>
  <c r="E78" i="4" s="1"/>
  <c r="F79" i="4"/>
  <c r="G79" i="4"/>
  <c r="C79" i="4"/>
  <c r="D14" i="4"/>
  <c r="G13" i="4"/>
  <c r="D136" i="4"/>
  <c r="E136" i="4"/>
  <c r="F136" i="4"/>
  <c r="G136" i="4"/>
  <c r="G133" i="4" s="1"/>
  <c r="C136" i="4"/>
  <c r="D134" i="4"/>
  <c r="D133" i="4" s="1"/>
  <c r="E134" i="4"/>
  <c r="E133" i="4" s="1"/>
  <c r="F134" i="4"/>
  <c r="F133" i="4" s="1"/>
  <c r="G134" i="4"/>
  <c r="C134" i="4"/>
  <c r="E128" i="4"/>
  <c r="D131" i="4"/>
  <c r="D128" i="4" s="1"/>
  <c r="E131" i="4"/>
  <c r="F131" i="4"/>
  <c r="G131" i="4"/>
  <c r="C131" i="4"/>
  <c r="C128" i="4" s="1"/>
  <c r="D129" i="4"/>
  <c r="E129" i="4"/>
  <c r="F129" i="4"/>
  <c r="F128" i="4" s="1"/>
  <c r="G129" i="4"/>
  <c r="G128" i="4" s="1"/>
  <c r="C129" i="4"/>
  <c r="E123" i="4"/>
  <c r="F123" i="4"/>
  <c r="D126" i="4"/>
  <c r="E126" i="4"/>
  <c r="F126" i="4"/>
  <c r="G126" i="4"/>
  <c r="C126" i="4"/>
  <c r="D124" i="4"/>
  <c r="E124" i="4"/>
  <c r="F124" i="4"/>
  <c r="G124" i="4"/>
  <c r="G123" i="4" s="1"/>
  <c r="G117" i="4" s="1"/>
  <c r="C124" i="4"/>
  <c r="G118" i="4"/>
  <c r="D121" i="4"/>
  <c r="E121" i="4"/>
  <c r="F121" i="4"/>
  <c r="F118" i="4" s="1"/>
  <c r="F117" i="4" s="1"/>
  <c r="G121" i="4"/>
  <c r="C121" i="4"/>
  <c r="D119" i="4"/>
  <c r="D118" i="4" s="1"/>
  <c r="E119" i="4"/>
  <c r="E118" i="4" s="1"/>
  <c r="E117" i="4" s="1"/>
  <c r="F119" i="4"/>
  <c r="G119" i="4"/>
  <c r="C119" i="4"/>
  <c r="C118" i="4" s="1"/>
  <c r="D114" i="4"/>
  <c r="C114" i="4"/>
  <c r="D115" i="4"/>
  <c r="E115" i="4"/>
  <c r="E114" i="4" s="1"/>
  <c r="F115" i="4"/>
  <c r="F114" i="4" s="1"/>
  <c r="G115" i="4"/>
  <c r="G114" i="4" s="1"/>
  <c r="C115" i="4"/>
  <c r="E111" i="4"/>
  <c r="D112" i="4"/>
  <c r="D111" i="4" s="1"/>
  <c r="E112" i="4"/>
  <c r="F112" i="4"/>
  <c r="F111" i="4" s="1"/>
  <c r="G112" i="4"/>
  <c r="G111" i="4" s="1"/>
  <c r="C112" i="4"/>
  <c r="C111" i="4" s="1"/>
  <c r="D108" i="4"/>
  <c r="D104" i="4" s="1"/>
  <c r="E108" i="4"/>
  <c r="D109" i="4"/>
  <c r="E109" i="4"/>
  <c r="F109" i="4"/>
  <c r="F108" i="4" s="1"/>
  <c r="G109" i="4"/>
  <c r="G108" i="4" s="1"/>
  <c r="C109" i="4"/>
  <c r="C108" i="4" s="1"/>
  <c r="G105" i="4"/>
  <c r="D106" i="4"/>
  <c r="D105" i="4" s="1"/>
  <c r="E106" i="4"/>
  <c r="E105" i="4" s="1"/>
  <c r="F106" i="4"/>
  <c r="F105" i="4" s="1"/>
  <c r="G106" i="4"/>
  <c r="C106" i="4"/>
  <c r="C105" i="4" s="1"/>
  <c r="D98" i="4"/>
  <c r="C98" i="4"/>
  <c r="D99" i="4"/>
  <c r="E99" i="4"/>
  <c r="E98" i="4" s="1"/>
  <c r="F99" i="4"/>
  <c r="G99" i="4"/>
  <c r="G98" i="4" s="1"/>
  <c r="D101" i="4"/>
  <c r="E101" i="4"/>
  <c r="F101" i="4"/>
  <c r="G101" i="4"/>
  <c r="C101" i="4"/>
  <c r="C99" i="4"/>
  <c r="D92" i="4"/>
  <c r="D91" i="4" s="1"/>
  <c r="E92" i="4"/>
  <c r="E91" i="4" s="1"/>
  <c r="C92" i="4"/>
  <c r="C91" i="4" s="1"/>
  <c r="D95" i="4"/>
  <c r="E95" i="4"/>
  <c r="F95" i="4"/>
  <c r="G95" i="4"/>
  <c r="C95" i="4"/>
  <c r="D93" i="4"/>
  <c r="E93" i="4"/>
  <c r="F93" i="4"/>
  <c r="F92" i="4" s="1"/>
  <c r="G93" i="4"/>
  <c r="C93" i="4"/>
  <c r="D88" i="4"/>
  <c r="D13" i="4" s="1"/>
  <c r="E88" i="4"/>
  <c r="E13" i="4" s="1"/>
  <c r="D89" i="4"/>
  <c r="E89" i="4"/>
  <c r="F89" i="4"/>
  <c r="F88" i="4" s="1"/>
  <c r="F13" i="4" s="1"/>
  <c r="G89" i="4"/>
  <c r="G88" i="4" s="1"/>
  <c r="C89" i="4"/>
  <c r="C88" i="4" s="1"/>
  <c r="C13" i="4" s="1"/>
  <c r="G85" i="4"/>
  <c r="D86" i="4"/>
  <c r="D85" i="4" s="1"/>
  <c r="E86" i="4"/>
  <c r="E85" i="4" s="1"/>
  <c r="F86" i="4"/>
  <c r="F85" i="4" s="1"/>
  <c r="G86" i="4"/>
  <c r="C86" i="4"/>
  <c r="C85" i="4" s="1"/>
  <c r="D82" i="4"/>
  <c r="E82" i="4"/>
  <c r="C82" i="4"/>
  <c r="D83" i="4"/>
  <c r="E83" i="4"/>
  <c r="F83" i="4"/>
  <c r="F82" i="4" s="1"/>
  <c r="G83" i="4"/>
  <c r="G82" i="4" s="1"/>
  <c r="C83" i="4"/>
  <c r="F78" i="4"/>
  <c r="G78" i="4"/>
  <c r="C78" i="4"/>
  <c r="D74" i="4"/>
  <c r="C74" i="4"/>
  <c r="D75" i="4"/>
  <c r="E75" i="4"/>
  <c r="E74" i="4" s="1"/>
  <c r="F75" i="4"/>
  <c r="F74" i="4" s="1"/>
  <c r="G75" i="4"/>
  <c r="G74" i="4" s="1"/>
  <c r="C75" i="4"/>
  <c r="D70" i="4"/>
  <c r="D12" i="4" s="1"/>
  <c r="E70" i="4"/>
  <c r="E12" i="4" s="1"/>
  <c r="D71" i="4"/>
  <c r="E71" i="4"/>
  <c r="F71" i="4"/>
  <c r="F70" i="4" s="1"/>
  <c r="G71" i="4"/>
  <c r="G70" i="4" s="1"/>
  <c r="C71" i="4"/>
  <c r="C70" i="4" s="1"/>
  <c r="C12" i="4" s="1"/>
  <c r="G66" i="4"/>
  <c r="D67" i="4"/>
  <c r="D66" i="4" s="1"/>
  <c r="E67" i="4"/>
  <c r="E66" i="4" s="1"/>
  <c r="F67" i="4"/>
  <c r="F66" i="4" s="1"/>
  <c r="G67" i="4"/>
  <c r="C67" i="4"/>
  <c r="C66" i="4" s="1"/>
  <c r="D62" i="4"/>
  <c r="E62" i="4"/>
  <c r="C62" i="4"/>
  <c r="D63" i="4"/>
  <c r="E63" i="4"/>
  <c r="F63" i="4"/>
  <c r="F62" i="4" s="1"/>
  <c r="G63" i="4"/>
  <c r="G62" i="4" s="1"/>
  <c r="C63" i="4"/>
  <c r="G55" i="4"/>
  <c r="D56" i="4"/>
  <c r="D55" i="4" s="1"/>
  <c r="E56" i="4"/>
  <c r="E55" i="4" s="1"/>
  <c r="F56" i="4"/>
  <c r="F55" i="4" s="1"/>
  <c r="G56" i="4"/>
  <c r="C56" i="4"/>
  <c r="C55" i="4" s="1"/>
  <c r="E48" i="4"/>
  <c r="E47" i="4" s="1"/>
  <c r="D49" i="4"/>
  <c r="D48" i="4" s="1"/>
  <c r="E49" i="4"/>
  <c r="F49" i="4"/>
  <c r="F48" i="4" s="1"/>
  <c r="G49" i="4"/>
  <c r="G48" i="4" s="1"/>
  <c r="C49" i="4"/>
  <c r="C48" i="4" s="1"/>
  <c r="C47" i="4" s="1"/>
  <c r="D39" i="4"/>
  <c r="D38" i="4" s="1"/>
  <c r="D37" i="4" s="1"/>
  <c r="E39" i="4"/>
  <c r="E38" i="4" s="1"/>
  <c r="E37" i="4" s="1"/>
  <c r="F39" i="4"/>
  <c r="F38" i="4" s="1"/>
  <c r="F37" i="4" s="1"/>
  <c r="G39" i="4"/>
  <c r="G38" i="4" s="1"/>
  <c r="C39" i="4"/>
  <c r="C38" i="4" s="1"/>
  <c r="E33" i="4"/>
  <c r="E14" i="4" s="1"/>
  <c r="F33" i="4"/>
  <c r="F14" i="4" s="1"/>
  <c r="D34" i="4"/>
  <c r="D33" i="4" s="1"/>
  <c r="E34" i="4"/>
  <c r="F34" i="4"/>
  <c r="G34" i="4"/>
  <c r="G33" i="4" s="1"/>
  <c r="G14" i="4" s="1"/>
  <c r="C34" i="4"/>
  <c r="C33" i="4" s="1"/>
  <c r="C14" i="4" s="1"/>
  <c r="D29" i="4"/>
  <c r="F29" i="4"/>
  <c r="C29" i="4"/>
  <c r="D30" i="4"/>
  <c r="E30" i="4"/>
  <c r="E29" i="4" s="1"/>
  <c r="F30" i="4"/>
  <c r="G30" i="4"/>
  <c r="G29" i="4" s="1"/>
  <c r="C30" i="4"/>
  <c r="F25" i="4"/>
  <c r="D26" i="4"/>
  <c r="D25" i="4" s="1"/>
  <c r="D11" i="4" s="1"/>
  <c r="E26" i="4"/>
  <c r="E25" i="4" s="1"/>
  <c r="E11" i="4" s="1"/>
  <c r="F26" i="4"/>
  <c r="G26" i="4"/>
  <c r="G25" i="4" s="1"/>
  <c r="C26" i="4"/>
  <c r="C25" i="4" s="1"/>
  <c r="C11" i="4" s="1"/>
  <c r="D21" i="4"/>
  <c r="C21" i="4"/>
  <c r="D22" i="4"/>
  <c r="E22" i="4"/>
  <c r="E21" i="4" s="1"/>
  <c r="F22" i="4"/>
  <c r="F21" i="4" s="1"/>
  <c r="F9" i="4" s="1"/>
  <c r="G22" i="4"/>
  <c r="G21" i="4" s="1"/>
  <c r="C22" i="4"/>
  <c r="F17" i="4"/>
  <c r="C18" i="4"/>
  <c r="C17" i="4" s="1"/>
  <c r="E18" i="4"/>
  <c r="E17" i="4" s="1"/>
  <c r="E8" i="4" s="1"/>
  <c r="F18" i="4"/>
  <c r="G18" i="4"/>
  <c r="G17" i="4" s="1"/>
  <c r="D18" i="4"/>
  <c r="D17" i="4" s="1"/>
  <c r="D8" i="4" s="1"/>
  <c r="C10" i="3"/>
  <c r="C11" i="3"/>
  <c r="C29" i="2" l="1"/>
  <c r="F8" i="4"/>
  <c r="F47" i="4"/>
  <c r="G104" i="4"/>
  <c r="F104" i="4"/>
  <c r="C9" i="4"/>
  <c r="G8" i="4"/>
  <c r="G37" i="4"/>
  <c r="G36" i="4" s="1"/>
  <c r="D47" i="4"/>
  <c r="D9" i="4"/>
  <c r="F12" i="4"/>
  <c r="C73" i="4"/>
  <c r="C46" i="4" s="1"/>
  <c r="G11" i="4"/>
  <c r="G47" i="4"/>
  <c r="E9" i="4"/>
  <c r="F11" i="4"/>
  <c r="F73" i="4"/>
  <c r="F98" i="4"/>
  <c r="F10" i="4" s="1"/>
  <c r="F7" i="4" s="1"/>
  <c r="E104" i="4"/>
  <c r="G12" i="4"/>
  <c r="G92" i="4"/>
  <c r="G91" i="4" s="1"/>
  <c r="D117" i="4"/>
  <c r="C123" i="4"/>
  <c r="D123" i="4"/>
  <c r="G73" i="4"/>
  <c r="G46" i="4" s="1"/>
  <c r="C104" i="4"/>
  <c r="C133" i="4"/>
  <c r="C117" i="4" s="1"/>
  <c r="D73" i="4"/>
  <c r="D46" i="4" s="1"/>
  <c r="D6" i="4" s="1"/>
  <c r="E73" i="4"/>
  <c r="E46" i="4" s="1"/>
  <c r="E10" i="4"/>
  <c r="D10" i="4"/>
  <c r="D7" i="4" s="1"/>
  <c r="G10" i="4"/>
  <c r="C37" i="4"/>
  <c r="C25" i="3"/>
  <c r="D20" i="3"/>
  <c r="E20" i="3"/>
  <c r="F20" i="3"/>
  <c r="G20" i="3"/>
  <c r="C20" i="3"/>
  <c r="C89" i="2"/>
  <c r="C87" i="2"/>
  <c r="C91" i="2"/>
  <c r="C90" i="2"/>
  <c r="D87" i="2"/>
  <c r="E87" i="2"/>
  <c r="F87" i="2"/>
  <c r="G87" i="2"/>
  <c r="D61" i="2"/>
  <c r="E61" i="2"/>
  <c r="F61" i="2"/>
  <c r="G61" i="2"/>
  <c r="C61" i="2"/>
  <c r="C66" i="2"/>
  <c r="C62" i="2"/>
  <c r="C46" i="2"/>
  <c r="C44" i="2" s="1"/>
  <c r="C39" i="2" s="1"/>
  <c r="D39" i="2"/>
  <c r="E39" i="2"/>
  <c r="F39" i="2"/>
  <c r="G39" i="2"/>
  <c r="C40" i="2"/>
  <c r="G6" i="4" l="1"/>
  <c r="F91" i="4"/>
  <c r="F46" i="4"/>
  <c r="F6" i="4" s="1"/>
  <c r="G9" i="4"/>
  <c r="C10" i="4"/>
  <c r="C7" i="4" s="1"/>
  <c r="G7" i="4"/>
  <c r="C6" i="4"/>
  <c r="D22" i="2" l="1"/>
  <c r="E22" i="2"/>
  <c r="F22" i="2"/>
  <c r="G22" i="2"/>
  <c r="C21" i="1"/>
  <c r="D21" i="1"/>
  <c r="E21" i="1"/>
  <c r="F21" i="1"/>
  <c r="G21" i="1"/>
  <c r="H21" i="1"/>
  <c r="I21" i="1"/>
  <c r="B21" i="1"/>
  <c r="C18" i="1"/>
  <c r="D18" i="1"/>
  <c r="E18" i="1"/>
  <c r="E24" i="1" s="1"/>
  <c r="E48" i="1" s="1"/>
  <c r="F18" i="1"/>
  <c r="G18" i="1"/>
  <c r="G24" i="1" s="1"/>
  <c r="H18" i="1"/>
  <c r="I18" i="1"/>
  <c r="I24" i="1" s="1"/>
  <c r="I48" i="1" s="1"/>
  <c r="B18" i="1"/>
  <c r="G47" i="1" l="1"/>
  <c r="I47" i="1" l="1"/>
  <c r="I39" i="1"/>
</calcChain>
</file>

<file path=xl/sharedStrings.xml><?xml version="1.0" encoding="utf-8"?>
<sst xmlns="http://schemas.openxmlformats.org/spreadsheetml/2006/main" count="397" uniqueCount="152">
  <si>
    <t>Indeks</t>
  </si>
  <si>
    <t>2026 / 2025</t>
  </si>
  <si>
    <t>2027 / 2026</t>
  </si>
  <si>
    <t>2028 / 2027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</si>
  <si>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</si>
  <si>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</si>
  <si>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</si>
  <si>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</si>
  <si>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</si>
  <si>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</si>
  <si>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</si>
  <si>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RAZRED I NAZIV</t>
  </si>
  <si>
    <t>TEKUĆI PLAN 2025.</t>
  </si>
  <si>
    <t>PLAN 2026.</t>
  </si>
  <si>
    <t>PRIHODI UKUPNO</t>
  </si>
  <si>
    <t>I. OPĆI DIO</t>
  </si>
  <si>
    <t>A) SAŽETAK RAČUNA PRIHODA I RASHODA</t>
  </si>
  <si>
    <t>RASHODI UKUPNO</t>
  </si>
  <si>
    <t>B) SAŽETAK RAČUNA FINANCIRANJA</t>
  </si>
  <si>
    <t>PROJEKCIJA   2027.</t>
  </si>
  <si>
    <t>PROJEKCIJA    2028.</t>
  </si>
  <si>
    <t>IZVRŠENJE   2024.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</si>
  <si>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</si>
  <si>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</si>
  <si>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</si>
  <si>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</si>
  <si>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</si>
  <si>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</si>
  <si>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</si>
  <si>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</si>
  <si>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</si>
  <si>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
(VIŠAK / MANJAK + NETO FINANCIRANJE)</t>
  </si>
  <si>
    <t xml:space="preserve">A. RAČUN PRIHODA I RASHODA </t>
  </si>
  <si>
    <t>A1. PRIHODI I RASHODI PREMA EKONOMSKOJ KLASIFIKACIJI</t>
  </si>
  <si>
    <t>Razred/
skupina</t>
  </si>
  <si>
    <t>UKUPNO PRIHODI</t>
  </si>
  <si>
    <t>IZVRŠENJE 
2024.</t>
  </si>
  <si>
    <t>TEKUĆI PLAN 
2025.</t>
  </si>
  <si>
    <t>PLAN
2026.</t>
  </si>
  <si>
    <t>PROJEKCIJA 
2027.</t>
  </si>
  <si>
    <t>PROJEKCIJA
2028.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</si>
  <si>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</si>
  <si>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</si>
  <si>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</si>
  <si>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</si>
  <si>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</si>
  <si>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</si>
  <si>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</si>
  <si>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</si>
  <si>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</si>
  <si>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</si>
  <si>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</si>
  <si>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</si>
  <si>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</si>
  <si>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</si>
  <si>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</si>
  <si>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</si>
  <si>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</si>
  <si>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</si>
  <si>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</si>
  <si>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</si>
  <si>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A2. PRIHODI I RASHODI PREMA IZVORIMA FINANCIRANJA</t>
  </si>
  <si>
    <t>Opći prihodi i primici</t>
  </si>
  <si>
    <t>Vlastiti prihodi</t>
  </si>
  <si>
    <t>Decentralizirana sredstva</t>
  </si>
  <si>
    <t>Ostali prihodi za posebne namjene</t>
  </si>
  <si>
    <t>Prihodi za posebne namjene</t>
  </si>
  <si>
    <t>Pomoći</t>
  </si>
  <si>
    <t>Programi Unije</t>
  </si>
  <si>
    <t>Ostale pomoći</t>
  </si>
  <si>
    <t>Instrumenti EU nove generacije</t>
  </si>
  <si>
    <t>Mehanizam za oporavak i otpornost-bespovratna sredstva</t>
  </si>
  <si>
    <t>MOO-bespovratna sredstva EU-metoda plaćanja</t>
  </si>
  <si>
    <t>Donacije</t>
  </si>
  <si>
    <t>Prihodi od nefinancijske imovine</t>
  </si>
  <si>
    <t>Prihodi od nefinancijske imovine i nadoknade šteta s osnova osiguranja</t>
  </si>
  <si>
    <t>Namjenski primici od zaduživanja</t>
  </si>
  <si>
    <t>A3. RASHODI PREMA FUNKCIJSKOJ KLASIFIKACIJI</t>
  </si>
  <si>
    <t>07</t>
  </si>
  <si>
    <t>072</t>
  </si>
  <si>
    <t>073</t>
  </si>
  <si>
    <t>076</t>
  </si>
  <si>
    <t>Zdravstvo</t>
  </si>
  <si>
    <t>Službe za vanjske pacijente</t>
  </si>
  <si>
    <t>Bolničke službe</t>
  </si>
  <si>
    <t>Poslovi i usluge zdravstva koji nisu drugdje svrstani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</si>
  <si>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</si>
  <si>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</si>
  <si>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</si>
  <si>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</si>
  <si>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</si>
  <si>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</si>
  <si>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</si>
  <si>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UKUPNO IZDACI</t>
  </si>
  <si>
    <t>Namjenski primici</t>
  </si>
  <si>
    <t>II. POSEBNI DIO</t>
  </si>
  <si>
    <t>ŠIFRA</t>
  </si>
  <si>
    <t>PLAN 
2026.</t>
  </si>
  <si>
    <t>RAZDJEL: 016</t>
  </si>
  <si>
    <t>GLAVA: 01602</t>
  </si>
  <si>
    <t>PROGRAM: 1140</t>
  </si>
  <si>
    <t>K114018</t>
  </si>
  <si>
    <t>PROGRAM: 1290</t>
  </si>
  <si>
    <t>A129008</t>
  </si>
  <si>
    <t>PROGRAM: 1320</t>
  </si>
  <si>
    <t>A132001</t>
  </si>
  <si>
    <t>K132001</t>
  </si>
  <si>
    <t>K132002</t>
  </si>
  <si>
    <t>T132001</t>
  </si>
  <si>
    <t>T132002</t>
  </si>
  <si>
    <t>UPRAVNI ODJEL ZA ZDRAVSTVO, SOCIJALNU SKRB, CIVILNO DRUŠTVO I HRVATSKE BRANITELJE</t>
  </si>
  <si>
    <t>ZDRAVSTVENA ZAŠTITA</t>
  </si>
  <si>
    <t xml:space="preserve">Opći prihodi i primici </t>
  </si>
  <si>
    <t>Izvor: 1</t>
  </si>
  <si>
    <t>Izvor: 3</t>
  </si>
  <si>
    <t>Izvor: 4</t>
  </si>
  <si>
    <t>Izvor: 5</t>
  </si>
  <si>
    <t>Izvor: 6</t>
  </si>
  <si>
    <t>Izvor: 7</t>
  </si>
  <si>
    <t>Izvor: 8</t>
  </si>
  <si>
    <t>PROGRAMI EUROPSKIH POSLOVA</t>
  </si>
  <si>
    <t>Unaprjeđenje kvalitete smještaja i sadržaja hotela Minerva</t>
  </si>
  <si>
    <t>Izvor: 11</t>
  </si>
  <si>
    <t>Izvor: 31</t>
  </si>
  <si>
    <t>Izvor: 51</t>
  </si>
  <si>
    <t>Izvor: 58</t>
  </si>
  <si>
    <t>Izvor: 81</t>
  </si>
  <si>
    <t>PROGRAMI U ZDRAVSTVENOJ ZAŠTITI IZNAD ZAKONSKOG STANDARDA</t>
  </si>
  <si>
    <t>Nabava opreme i dodatna ulaganja u zdravstvene objekte</t>
  </si>
  <si>
    <t>JAVNE USTANOVE U ZDRAVSTVU</t>
  </si>
  <si>
    <t>Redovna djelatnost ustanova u zdravstvu</t>
  </si>
  <si>
    <t>Izvor: 43</t>
  </si>
  <si>
    <t>Izvor: 52</t>
  </si>
  <si>
    <t>Izvor: 61</t>
  </si>
  <si>
    <t>Investicijsko ulaganje-izgradnja objekata, nabava opreme</t>
  </si>
  <si>
    <t>Izvor: 44</t>
  </si>
  <si>
    <t>Izvor: 71</t>
  </si>
  <si>
    <t>Informatizacija</t>
  </si>
  <si>
    <t>Investicijsko i tekuće održavanje objekata i opreme</t>
  </si>
  <si>
    <t>Otplata kredita</t>
  </si>
  <si>
    <t>K129008</t>
  </si>
  <si>
    <t>Sanacija i rekonstrukcija bazena Minerva</t>
  </si>
  <si>
    <t>Predsjednik Upravnog vijeća:</t>
  </si>
  <si>
    <t>mr. sc. Alen Runac</t>
  </si>
  <si>
    <t xml:space="preserve">Prijedlog Financijskog plana Specijalne bolnice za medicinsku rehabilitaciju Varaždinske Toplice za 2026. godinu i projekcije za 2027. i 2028. godinu </t>
  </si>
  <si>
    <t xml:space="preserve"> REHABILITACIJU VARAŽDINSKE TOPLICE                                                                                                                                                      </t>
  </si>
  <si>
    <t xml:space="preserve">SPECIJALNA BOLNICA ZA MEDICINSKU                                         </t>
  </si>
  <si>
    <t>Upravno vijeće</t>
  </si>
  <si>
    <r>
      <t xml:space="preserve">Financijski plan Specijalne bolnice za medicinsku rehabilitaciju Varaždinske Toplice za 2026. godinu i projekcije za 2027. i 2028 godinu stupaju na snagu 1. siječnja 2026. godine, a objaviti će se na službenim stranicama Bolnice </t>
    </r>
    <r>
      <rPr>
        <u/>
        <sz val="11"/>
        <color rgb="FF0070C0"/>
        <rFont val="Times New Roman"/>
        <family val="1"/>
        <charset val="238"/>
      </rPr>
      <t>www.minerva.hr</t>
    </r>
  </si>
  <si>
    <t>Broj: 01-1112/3-2025.</t>
  </si>
  <si>
    <t>Varaždinske Toplice, 07.11.2025.</t>
  </si>
  <si>
    <r>
      <t xml:space="preserve">Temeljem odredbi čl. 38. Zakona o proračunu (NN br. 144/21), čl. 28.-39. Pravilnika o planiranju u sustavu proračuna (NN br. 1/24.) te članka 16. Statuta Specijalne bolnice za medicinsku rehabilitaciju Varaždinske Toplice, Upravno vijeće na 23. sjednici (hitnoj, elektronskoj) održanoj dana </t>
    </r>
    <r>
      <rPr>
        <sz val="11"/>
        <rFont val="Times New Roman"/>
        <family val="1"/>
        <charset val="238"/>
      </rPr>
      <t>07.11.2025</t>
    </r>
    <r>
      <rPr>
        <sz val="11"/>
        <color rgb="FF000000"/>
        <rFont val="Times New Roman"/>
        <family val="1"/>
        <charset val="238"/>
      </rPr>
      <t>. godine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</si>
</sst>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4" fillId="2" borderId="1" xfId="0" applyFont="1" applyFill="1" applyBorder="1" applyAlignment="1">
      <alignment horizontal="right" wrapText="1" indent="1"/>
    </xf>
    <xf numFmtId="0" fontId="3" fillId="0" borderId="0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1" fillId="0" borderId="0" xfId="1" applyFont="1" applyAlignment="1">
      <alignment wrapText="1"/>
    </xf>
    <xf numFmtId="0" fontId="0" fillId="4" borderId="0" xfId="0" applyFill="1"/>
    <xf numFmtId="0" fontId="4" fillId="3" borderId="2" xfId="0" applyFont="1" applyFill="1" applyBorder="1" applyAlignment="1">
      <alignment horizontal="right" wrapText="1" indent="1"/>
    </xf>
    <xf numFmtId="0" fontId="4" fillId="4" borderId="0" xfId="0" applyFont="1" applyFill="1" applyBorder="1" applyAlignment="1">
      <alignment horizontal="left" wrapText="1" indent="1"/>
    </xf>
    <xf numFmtId="4" fontId="4" fillId="4" borderId="0" xfId="0" applyNumberFormat="1" applyFont="1" applyFill="1" applyBorder="1" applyAlignment="1">
      <alignment horizontal="right" wrapText="1" indent="1"/>
    </xf>
    <xf numFmtId="0" fontId="4" fillId="4" borderId="0" xfId="0" applyFont="1" applyFill="1" applyBorder="1" applyAlignment="1">
      <alignment horizontal="right" wrapText="1" indent="1"/>
    </xf>
    <xf numFmtId="4" fontId="6" fillId="4" borderId="0" xfId="0" applyNumberFormat="1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right" wrapText="1" inden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0" fillId="0" borderId="0" xfId="0" applyNumberFormat="1"/>
    <xf numFmtId="4" fontId="5" fillId="4" borderId="0" xfId="0" applyNumberFormat="1" applyFont="1" applyFill="1" applyBorder="1" applyAlignment="1">
      <alignment horizontal="right" wrapText="1" indent="1"/>
    </xf>
    <xf numFmtId="0" fontId="0" fillId="4" borderId="0" xfId="0" applyFill="1" applyBorder="1"/>
    <xf numFmtId="0" fontId="13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wrapText="1"/>
    </xf>
    <xf numFmtId="0" fontId="11" fillId="4" borderId="0" xfId="1" applyFont="1" applyFill="1" applyAlignment="1">
      <alignment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0" fontId="15" fillId="0" borderId="0" xfId="2" applyFont="1"/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wrapText="1" indent="1"/>
    </xf>
    <xf numFmtId="4" fontId="16" fillId="5" borderId="3" xfId="0" applyNumberFormat="1" applyFont="1" applyFill="1" applyBorder="1" applyAlignment="1">
      <alignment horizontal="right" wrapText="1" indent="1"/>
    </xf>
    <xf numFmtId="0" fontId="16" fillId="2" borderId="3" xfId="0" applyFont="1" applyFill="1" applyBorder="1" applyAlignment="1">
      <alignment horizontal="left" wrapText="1" indent="1"/>
    </xf>
    <xf numFmtId="4" fontId="16" fillId="2" borderId="3" xfId="0" applyNumberFormat="1" applyFont="1" applyFill="1" applyBorder="1" applyAlignment="1">
      <alignment horizontal="right" wrapText="1" indent="1"/>
    </xf>
    <xf numFmtId="4" fontId="18" fillId="2" borderId="3" xfId="0" applyNumberFormat="1" applyFont="1" applyFill="1" applyBorder="1" applyAlignment="1">
      <alignment horizontal="right" wrapText="1" indent="1"/>
    </xf>
    <xf numFmtId="0" fontId="19" fillId="6" borderId="3" xfId="1" applyFont="1" applyFill="1" applyBorder="1" applyAlignment="1">
      <alignment horizontal="left" vertical="center" wrapText="1"/>
    </xf>
    <xf numFmtId="0" fontId="19" fillId="5" borderId="3" xfId="1" applyFont="1" applyFill="1" applyBorder="1" applyAlignment="1">
      <alignment horizontal="left" vertical="center" wrapText="1"/>
    </xf>
    <xf numFmtId="0" fontId="19" fillId="5" borderId="3" xfId="2" applyFont="1" applyFill="1" applyBorder="1" applyAlignment="1">
      <alignment horizontal="center" vertical="center" wrapText="1"/>
    </xf>
    <xf numFmtId="0" fontId="19" fillId="5" borderId="5" xfId="2" applyFont="1" applyFill="1" applyBorder="1" applyAlignment="1">
      <alignment horizontal="center" vertical="center" wrapText="1"/>
    </xf>
    <xf numFmtId="0" fontId="19" fillId="5" borderId="3" xfId="2" quotePrefix="1" applyFont="1" applyFill="1" applyBorder="1" applyAlignment="1">
      <alignment horizontal="center" vertical="center" wrapText="1"/>
    </xf>
    <xf numFmtId="0" fontId="10" fillId="5" borderId="3" xfId="2" quotePrefix="1" applyFont="1" applyFill="1" applyBorder="1" applyAlignment="1">
      <alignment horizontal="center" vertical="center" wrapText="1"/>
    </xf>
    <xf numFmtId="0" fontId="20" fillId="4" borderId="3" xfId="2" applyFont="1" applyFill="1" applyBorder="1" applyAlignment="1">
      <alignment horizontal="left" vertical="center" wrapText="1"/>
    </xf>
    <xf numFmtId="4" fontId="20" fillId="4" borderId="3" xfId="2" applyNumberFormat="1" applyFont="1" applyFill="1" applyBorder="1" applyAlignment="1">
      <alignment horizontal="right" vertical="center" wrapText="1"/>
    </xf>
    <xf numFmtId="0" fontId="21" fillId="0" borderId="3" xfId="0" applyFont="1" applyBorder="1" applyAlignment="1">
      <alignment horizontal="left" vertical="center"/>
    </xf>
    <xf numFmtId="0" fontId="16" fillId="4" borderId="3" xfId="0" applyFont="1" applyFill="1" applyBorder="1" applyAlignment="1">
      <alignment horizontal="left" wrapText="1" indent="1"/>
    </xf>
    <xf numFmtId="4" fontId="16" fillId="4" borderId="3" xfId="0" applyNumberFormat="1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left" wrapText="1" indent="1"/>
    </xf>
    <xf numFmtId="4" fontId="17" fillId="4" borderId="3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2" fontId="16" fillId="4" borderId="3" xfId="0" applyNumberFormat="1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2" fontId="17" fillId="4" borderId="3" xfId="0" applyNumberFormat="1" applyFont="1" applyFill="1" applyBorder="1" applyAlignment="1">
      <alignment vertical="center" wrapText="1"/>
    </xf>
    <xf numFmtId="0" fontId="21" fillId="0" borderId="3" xfId="0" applyFont="1" applyBorder="1"/>
    <xf numFmtId="0" fontId="21" fillId="0" borderId="3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/>
    </xf>
    <xf numFmtId="4" fontId="16" fillId="4" borderId="3" xfId="0" applyNumberFormat="1" applyFont="1" applyFill="1" applyBorder="1" applyAlignment="1">
      <alignment horizontal="right" vertical="center" wrapText="1"/>
    </xf>
    <xf numFmtId="4" fontId="17" fillId="4" borderId="3" xfId="0" applyNumberFormat="1" applyFont="1" applyFill="1" applyBorder="1" applyAlignment="1">
      <alignment horizontal="right" vertical="center" wrapText="1"/>
    </xf>
    <xf numFmtId="2" fontId="17" fillId="4" borderId="3" xfId="0" applyNumberFormat="1" applyFont="1" applyFill="1" applyBorder="1" applyAlignment="1">
      <alignment horizontal="right" vertical="center" wrapText="1"/>
    </xf>
    <xf numFmtId="0" fontId="20" fillId="4" borderId="3" xfId="2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4" fontId="16" fillId="2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49" fontId="21" fillId="0" borderId="3" xfId="0" applyNumberFormat="1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/>
    <xf numFmtId="0" fontId="16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3" fillId="5" borderId="3" xfId="2" quotePrefix="1" applyFont="1" applyFill="1" applyBorder="1" applyAlignment="1">
      <alignment horizontal="center" vertical="center" wrapText="1"/>
    </xf>
    <xf numFmtId="0" fontId="24" fillId="0" borderId="0" xfId="2" applyFont="1"/>
    <xf numFmtId="0" fontId="0" fillId="0" borderId="0" xfId="0" applyAlignment="1">
      <alignment vertical="center"/>
    </xf>
    <xf numFmtId="0" fontId="26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9" fillId="0" borderId="0" xfId="2" applyFont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7" fillId="4" borderId="0" xfId="0" applyFont="1" applyFill="1"/>
    <xf numFmtId="0" fontId="30" fillId="0" borderId="0" xfId="0" applyFont="1"/>
    <xf numFmtId="0" fontId="21" fillId="7" borderId="3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0" fontId="21" fillId="9" borderId="3" xfId="0" applyFont="1" applyFill="1" applyBorder="1" applyAlignment="1">
      <alignment vertical="center"/>
    </xf>
    <xf numFmtId="0" fontId="16" fillId="9" borderId="1" xfId="0" applyFont="1" applyFill="1" applyBorder="1" applyAlignment="1">
      <alignment horizontal="left" vertical="center" wrapText="1"/>
    </xf>
    <xf numFmtId="4" fontId="16" fillId="9" borderId="1" xfId="0" applyNumberFormat="1" applyFont="1" applyFill="1" applyBorder="1" applyAlignment="1">
      <alignment horizontal="right" vertical="center" wrapText="1"/>
    </xf>
    <xf numFmtId="0" fontId="28" fillId="10" borderId="3" xfId="0" applyFont="1" applyFill="1" applyBorder="1" applyAlignment="1">
      <alignment vertical="center"/>
    </xf>
    <xf numFmtId="0" fontId="29" fillId="10" borderId="1" xfId="0" applyFont="1" applyFill="1" applyBorder="1" applyAlignment="1">
      <alignment horizontal="left" vertical="center" wrapText="1"/>
    </xf>
    <xf numFmtId="4" fontId="29" fillId="10" borderId="1" xfId="0" applyNumberFormat="1" applyFont="1" applyFill="1" applyBorder="1" applyAlignment="1">
      <alignment horizontal="right" vertical="center" wrapText="1"/>
    </xf>
    <xf numFmtId="4" fontId="25" fillId="4" borderId="3" xfId="0" applyNumberFormat="1" applyFont="1" applyFill="1" applyBorder="1" applyAlignment="1">
      <alignment vertical="center" wrapText="1"/>
    </xf>
    <xf numFmtId="4" fontId="25" fillId="2" borderId="3" xfId="0" applyNumberFormat="1" applyFont="1" applyFill="1" applyBorder="1" applyAlignment="1">
      <alignment horizontal="right" vertical="center" wrapText="1"/>
    </xf>
    <xf numFmtId="4" fontId="25" fillId="2" borderId="3" xfId="0" applyNumberFormat="1" applyFont="1" applyFill="1" applyBorder="1" applyAlignment="1">
      <alignment vertical="center" wrapText="1"/>
    </xf>
    <xf numFmtId="4" fontId="11" fillId="5" borderId="3" xfId="1" applyNumberFormat="1" applyFont="1" applyFill="1" applyBorder="1" applyAlignment="1">
      <alignment horizontal="right" vertical="center" wrapText="1"/>
    </xf>
    <xf numFmtId="4" fontId="17" fillId="6" borderId="3" xfId="0" applyNumberFormat="1" applyFont="1" applyFill="1" applyBorder="1" applyAlignment="1">
      <alignment horizontal="right" vertical="center" wrapText="1"/>
    </xf>
    <xf numFmtId="4" fontId="22" fillId="6" borderId="3" xfId="1" applyNumberFormat="1" applyFont="1" applyFill="1" applyBorder="1" applyAlignment="1">
      <alignment horizontal="right" vertical="center" wrapText="1"/>
    </xf>
    <xf numFmtId="0" fontId="20" fillId="8" borderId="1" xfId="0" applyFont="1" applyFill="1" applyBorder="1" applyAlignment="1">
      <alignment horizontal="left" vertical="center" wrapText="1"/>
    </xf>
    <xf numFmtId="4" fontId="20" fillId="8" borderId="1" xfId="0" applyNumberFormat="1" applyFont="1" applyFill="1" applyBorder="1" applyAlignment="1">
      <alignment horizontal="right" vertical="center" wrapText="1"/>
    </xf>
    <xf numFmtId="0" fontId="20" fillId="11" borderId="3" xfId="0" applyFont="1" applyFill="1" applyBorder="1" applyAlignment="1">
      <alignment vertical="center"/>
    </xf>
    <xf numFmtId="0" fontId="20" fillId="11" borderId="1" xfId="0" applyFont="1" applyFill="1" applyBorder="1" applyAlignment="1">
      <alignment horizontal="left" vertical="center" wrapText="1"/>
    </xf>
    <xf numFmtId="4" fontId="20" fillId="11" borderId="1" xfId="0" applyNumberFormat="1" applyFont="1" applyFill="1" applyBorder="1" applyAlignment="1">
      <alignment horizontal="right" vertical="center" wrapText="1"/>
    </xf>
    <xf numFmtId="0" fontId="20" fillId="8" borderId="3" xfId="0" applyFont="1" applyFill="1" applyBorder="1" applyAlignment="1">
      <alignment horizontal="left" vertical="center"/>
    </xf>
    <xf numFmtId="4" fontId="20" fillId="0" borderId="3" xfId="0" applyNumberFormat="1" applyFont="1" applyBorder="1" applyAlignment="1">
      <alignment horizontal="right" vertical="center"/>
    </xf>
    <xf numFmtId="4" fontId="20" fillId="2" borderId="3" xfId="0" applyNumberFormat="1" applyFont="1" applyFill="1" applyBorder="1" applyAlignment="1">
      <alignment horizontal="right" vertical="center" wrapText="1"/>
    </xf>
    <xf numFmtId="4" fontId="30" fillId="0" borderId="0" xfId="0" applyNumberFormat="1" applyFont="1"/>
    <xf numFmtId="0" fontId="0" fillId="0" borderId="0" xfId="0" applyAlignment="1"/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22" fillId="0" borderId="0" xfId="0" applyFont="1" applyBorder="1" applyAlignment="1">
      <alignment horizontal="left" vertical="center" indent="8"/>
    </xf>
    <xf numFmtId="0" fontId="28" fillId="10" borderId="3" xfId="0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4" fontId="11" fillId="6" borderId="3" xfId="1" applyNumberFormat="1" applyFont="1" applyFill="1" applyBorder="1" applyAlignment="1">
      <alignment vertical="center" wrapText="1"/>
    </xf>
    <xf numFmtId="4" fontId="11" fillId="5" borderId="3" xfId="1" applyNumberFormat="1" applyFont="1" applyFill="1" applyBorder="1" applyAlignment="1">
      <alignment vertical="center" wrapText="1"/>
    </xf>
    <xf numFmtId="4" fontId="21" fillId="5" borderId="3" xfId="1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7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</cellXfs>
  <cellStyles count="3">
    <cellStyle name="Normalno" xfId="0" builtinId="0"/>
    <cellStyle name="Normalno 2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zoomScale="96" zoomScaleNormal="96" workbookViewId="0">
      <selection activeCell="R47" sqref="R47"/>
    </sheetView>
  </sheetViews>
  <sheetFormatPr defaultRowHeight="14.4" x14ac:dyDescent="0.3"/>
  <cols>
    <col min="1" max="1" width="49.88671875" customWidth="1"/>
    <col min="2" max="2" width="16" customWidth="1"/>
    <col min="3" max="3" width="16.88671875" customWidth="1"/>
    <col min="4" max="4" width="13.5546875" hidden="1" customWidth="1"/>
    <col min="5" max="5" width="17.44140625" customWidth="1"/>
    <col min="6" max="6" width="9.44140625" hidden="1" customWidth="1"/>
    <col min="7" max="7" width="17.5546875" customWidth="1"/>
    <col min="8" max="8" width="1" hidden="1" customWidth="1"/>
    <col min="9" max="9" width="18" customWidth="1"/>
    <col min="10" max="10" width="0" hidden="1" customWidth="1"/>
    <col min="11" max="11" width="15" customWidth="1"/>
    <col min="15" max="15" width="12" bestFit="1" customWidth="1"/>
  </cols>
  <sheetData>
    <row r="1" spans="1:10" ht="15.6" x14ac:dyDescent="0.3">
      <c r="A1" s="115" t="s">
        <v>146</v>
      </c>
      <c r="B1" s="114"/>
    </row>
    <row r="2" spans="1:10" x14ac:dyDescent="0.3">
      <c r="A2" s="115" t="s">
        <v>145</v>
      </c>
    </row>
    <row r="3" spans="1:10" x14ac:dyDescent="0.3">
      <c r="A3" s="116" t="s">
        <v>147</v>
      </c>
    </row>
    <row r="4" spans="1:10" x14ac:dyDescent="0.3">
      <c r="A4" s="116" t="s">
        <v>149</v>
      </c>
    </row>
    <row r="5" spans="1:10" x14ac:dyDescent="0.3">
      <c r="A5" s="116" t="s">
        <v>150</v>
      </c>
    </row>
    <row r="6" spans="1:10" ht="11.4" customHeight="1" x14ac:dyDescent="0.3">
      <c r="A6" s="25"/>
    </row>
    <row r="7" spans="1:10" hidden="1" x14ac:dyDescent="0.3">
      <c r="A7" s="111"/>
      <c r="B7" s="111"/>
      <c r="C7" s="111"/>
      <c r="D7" s="111"/>
      <c r="E7" s="111"/>
      <c r="F7" s="111"/>
      <c r="G7" s="111"/>
      <c r="H7" s="111"/>
      <c r="I7" s="111"/>
    </row>
    <row r="8" spans="1:10" ht="42" customHeight="1" x14ac:dyDescent="0.3">
      <c r="A8" s="123" t="s">
        <v>151</v>
      </c>
      <c r="B8" s="123"/>
      <c r="C8" s="123"/>
      <c r="D8" s="123"/>
      <c r="E8" s="123"/>
      <c r="F8" s="123"/>
      <c r="G8" s="123"/>
      <c r="H8" s="123"/>
      <c r="I8" s="123"/>
    </row>
    <row r="9" spans="1:10" ht="20.25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</row>
    <row r="10" spans="1:10" ht="33" customHeight="1" x14ac:dyDescent="0.3">
      <c r="A10" s="124" t="s">
        <v>144</v>
      </c>
      <c r="B10" s="124"/>
      <c r="C10" s="124"/>
      <c r="D10" s="124"/>
      <c r="E10" s="124"/>
      <c r="F10" s="124"/>
      <c r="G10" s="124"/>
      <c r="H10" s="124"/>
      <c r="I10" s="124"/>
    </row>
    <row r="11" spans="1:10" ht="20.25" customHeight="1" x14ac:dyDescent="0.3">
      <c r="A11" s="113"/>
      <c r="B11" s="113"/>
      <c r="C11" s="113"/>
      <c r="D11" s="113"/>
      <c r="E11" s="113"/>
      <c r="F11" s="113"/>
      <c r="G11" s="113"/>
      <c r="H11" s="113"/>
      <c r="I11" s="113"/>
    </row>
    <row r="12" spans="1:10" ht="15.6" x14ac:dyDescent="0.3">
      <c r="A12" s="127" t="s">
        <v>15</v>
      </c>
      <c r="B12" s="127"/>
      <c r="C12" s="127"/>
      <c r="D12" s="127"/>
      <c r="E12" s="127"/>
      <c r="F12" s="127"/>
      <c r="G12" s="127"/>
      <c r="H12" s="127"/>
      <c r="I12" s="128"/>
      <c r="J12" s="128"/>
    </row>
    <row r="13" spans="1:10" ht="17.399999999999999" x14ac:dyDescent="0.3">
      <c r="A13" s="3"/>
      <c r="B13" s="3"/>
      <c r="C13" s="3"/>
      <c r="D13" s="3"/>
      <c r="E13" s="3"/>
      <c r="F13" s="3"/>
      <c r="G13" s="3"/>
      <c r="H13" s="3"/>
      <c r="I13" s="4"/>
      <c r="J13" s="4"/>
    </row>
    <row r="14" spans="1:10" ht="16.5" customHeight="1" x14ac:dyDescent="0.3">
      <c r="A14" s="127" t="s">
        <v>16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ht="16.5" customHeight="1" thickBot="1" x14ac:dyDescent="0.35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spans="1:10" ht="33.75" customHeight="1" thickBot="1" x14ac:dyDescent="0.35">
      <c r="A16" s="28" t="s">
        <v>11</v>
      </c>
      <c r="B16" s="28" t="s">
        <v>21</v>
      </c>
      <c r="C16" s="28" t="s">
        <v>12</v>
      </c>
      <c r="D16" s="28" t="s">
        <v>0</v>
      </c>
      <c r="E16" s="28" t="s">
        <v>13</v>
      </c>
      <c r="F16" s="28" t="s">
        <v>1</v>
      </c>
      <c r="G16" s="28" t="s">
        <v>19</v>
      </c>
      <c r="H16" s="28" t="s">
        <v>2</v>
      </c>
      <c r="I16" s="28" t="s">
        <v>20</v>
      </c>
      <c r="J16" s="14" t="s">
        <v>3</v>
      </c>
    </row>
    <row r="17" spans="1:15" s="16" customFormat="1" ht="15" customHeight="1" x14ac:dyDescent="0.3">
      <c r="A17" s="29">
        <v>1</v>
      </c>
      <c r="B17" s="29">
        <v>2</v>
      </c>
      <c r="C17" s="29">
        <v>3</v>
      </c>
      <c r="D17" s="29"/>
      <c r="E17" s="29">
        <v>4</v>
      </c>
      <c r="F17" s="29"/>
      <c r="G17" s="29">
        <v>5</v>
      </c>
      <c r="H17" s="29"/>
      <c r="I17" s="29">
        <v>6</v>
      </c>
      <c r="J17" s="15"/>
    </row>
    <row r="18" spans="1:15" x14ac:dyDescent="0.3">
      <c r="A18" s="30" t="s">
        <v>14</v>
      </c>
      <c r="B18" s="31">
        <f>B19+B20</f>
        <v>27783878.309999999</v>
      </c>
      <c r="C18" s="31">
        <f t="shared" ref="C18:I18" si="0">C19+C20</f>
        <v>48957113</v>
      </c>
      <c r="D18" s="31">
        <f t="shared" si="0"/>
        <v>188.71</v>
      </c>
      <c r="E18" s="31">
        <f t="shared" si="0"/>
        <v>38858324</v>
      </c>
      <c r="F18" s="31">
        <f t="shared" si="0"/>
        <v>77.33</v>
      </c>
      <c r="G18" s="31">
        <f t="shared" si="0"/>
        <v>39524811</v>
      </c>
      <c r="H18" s="31">
        <f t="shared" si="0"/>
        <v>105.46</v>
      </c>
      <c r="I18" s="31">
        <f t="shared" si="0"/>
        <v>40724811</v>
      </c>
      <c r="J18" s="2"/>
    </row>
    <row r="19" spans="1:15" x14ac:dyDescent="0.3">
      <c r="A19" s="32" t="s">
        <v>4</v>
      </c>
      <c r="B19" s="33">
        <f>25942762.23+1841020</f>
        <v>27783782.23</v>
      </c>
      <c r="C19" s="33">
        <v>48957113</v>
      </c>
      <c r="D19" s="33">
        <v>188.71</v>
      </c>
      <c r="E19" s="33">
        <f>37858324+1000000</f>
        <v>38858324</v>
      </c>
      <c r="F19" s="33">
        <v>77.33</v>
      </c>
      <c r="G19" s="33">
        <v>39524811</v>
      </c>
      <c r="H19" s="33">
        <v>105.46</v>
      </c>
      <c r="I19" s="33">
        <v>40724811</v>
      </c>
      <c r="J19" s="1">
        <v>100.75</v>
      </c>
    </row>
    <row r="20" spans="1:15" ht="15" customHeight="1" x14ac:dyDescent="0.3">
      <c r="A20" s="32" t="s">
        <v>5</v>
      </c>
      <c r="B20" s="33">
        <v>96.08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1">
        <v>0</v>
      </c>
    </row>
    <row r="21" spans="1:15" ht="15" customHeight="1" x14ac:dyDescent="0.3">
      <c r="A21" s="30" t="s">
        <v>17</v>
      </c>
      <c r="B21" s="31">
        <f>B23+B22</f>
        <v>27154933.739999998</v>
      </c>
      <c r="C21" s="31">
        <f t="shared" ref="C21:I21" si="1">C23+C22</f>
        <v>51975264</v>
      </c>
      <c r="D21" s="31">
        <f t="shared" si="1"/>
        <v>4769.0099999999993</v>
      </c>
      <c r="E21" s="31">
        <f t="shared" si="1"/>
        <v>40608731</v>
      </c>
      <c r="F21" s="31">
        <f t="shared" si="1"/>
        <v>149.04</v>
      </c>
      <c r="G21" s="31">
        <f t="shared" si="1"/>
        <v>32378236</v>
      </c>
      <c r="H21" s="31">
        <f t="shared" si="1"/>
        <v>121.35</v>
      </c>
      <c r="I21" s="31">
        <f t="shared" si="1"/>
        <v>33823974</v>
      </c>
      <c r="J21" s="1"/>
    </row>
    <row r="22" spans="1:15" ht="15" customHeight="1" x14ac:dyDescent="0.3">
      <c r="A22" s="32" t="s">
        <v>6</v>
      </c>
      <c r="B22" s="33">
        <f>25263863.59+145728.47</f>
        <v>25409592.059999999</v>
      </c>
      <c r="C22" s="33">
        <v>27102575</v>
      </c>
      <c r="D22" s="33">
        <v>107.28</v>
      </c>
      <c r="E22" s="33">
        <v>30847344</v>
      </c>
      <c r="F22" s="33">
        <v>113.82</v>
      </c>
      <c r="G22" s="33">
        <v>30932236</v>
      </c>
      <c r="H22" s="33">
        <v>100.28</v>
      </c>
      <c r="I22" s="33">
        <v>31423052</v>
      </c>
      <c r="J22" s="1">
        <v>101.59</v>
      </c>
      <c r="K22" s="17"/>
    </row>
    <row r="23" spans="1:15" ht="15" customHeight="1" x14ac:dyDescent="0.3">
      <c r="A23" s="32" t="s">
        <v>7</v>
      </c>
      <c r="B23" s="33">
        <f>533551.18+1211790.5</f>
        <v>1745341.6800000002</v>
      </c>
      <c r="C23" s="33">
        <v>24872689</v>
      </c>
      <c r="D23" s="33">
        <v>4661.7299999999996</v>
      </c>
      <c r="E23" s="33">
        <f>8761387+1000000</f>
        <v>9761387</v>
      </c>
      <c r="F23" s="33">
        <v>35.22</v>
      </c>
      <c r="G23" s="33">
        <v>1446000</v>
      </c>
      <c r="H23" s="33">
        <v>21.07</v>
      </c>
      <c r="I23" s="33">
        <v>2400922</v>
      </c>
      <c r="J23" s="1">
        <v>102.98</v>
      </c>
      <c r="K23" s="17"/>
    </row>
    <row r="24" spans="1:15" ht="15" customHeight="1" x14ac:dyDescent="0.3">
      <c r="A24" s="30" t="s">
        <v>8</v>
      </c>
      <c r="B24" s="31">
        <f>B18-B21</f>
        <v>628944.5700000003</v>
      </c>
      <c r="C24" s="31">
        <f t="shared" ref="C24:I24" si="2">C18-C21</f>
        <v>-3018151</v>
      </c>
      <c r="D24" s="31">
        <f t="shared" si="2"/>
        <v>-4580.2999999999993</v>
      </c>
      <c r="E24" s="31">
        <f t="shared" si="2"/>
        <v>-1750407</v>
      </c>
      <c r="F24" s="31">
        <f t="shared" si="2"/>
        <v>-71.709999999999994</v>
      </c>
      <c r="G24" s="31">
        <f t="shared" si="2"/>
        <v>7146575</v>
      </c>
      <c r="H24" s="31">
        <f t="shared" si="2"/>
        <v>-15.89</v>
      </c>
      <c r="I24" s="31">
        <f t="shared" si="2"/>
        <v>6900837</v>
      </c>
      <c r="J24" s="8">
        <v>96.56</v>
      </c>
    </row>
    <row r="25" spans="1:15" s="7" customFormat="1" ht="15" customHeight="1" x14ac:dyDescent="0.3">
      <c r="A25" s="9"/>
      <c r="B25" s="10"/>
      <c r="C25" s="10"/>
      <c r="D25" s="10"/>
      <c r="E25" s="10"/>
      <c r="F25" s="11"/>
      <c r="G25" s="12"/>
      <c r="H25" s="11"/>
      <c r="I25" s="10"/>
      <c r="J25" s="11"/>
    </row>
    <row r="26" spans="1:15" s="7" customFormat="1" ht="15" customHeight="1" x14ac:dyDescent="0.3">
      <c r="A26" s="130" t="s">
        <v>18</v>
      </c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5" s="7" customFormat="1" ht="15" customHeight="1" x14ac:dyDescent="0.3">
      <c r="A27" s="9"/>
      <c r="B27" s="10"/>
      <c r="C27" s="10"/>
      <c r="D27" s="10"/>
      <c r="E27" s="10"/>
      <c r="F27" s="11"/>
      <c r="G27" s="12"/>
      <c r="H27" s="11"/>
      <c r="I27" s="10"/>
      <c r="J27" s="11"/>
    </row>
    <row r="28" spans="1:15" s="7" customFormat="1" ht="33.75" customHeight="1" x14ac:dyDescent="0.3">
      <c r="A28" s="28" t="s">
        <v>11</v>
      </c>
      <c r="B28" s="28" t="s">
        <v>21</v>
      </c>
      <c r="C28" s="28" t="s">
        <v>12</v>
      </c>
      <c r="D28" s="28" t="s">
        <v>0</v>
      </c>
      <c r="E28" s="28" t="s">
        <v>13</v>
      </c>
      <c r="F28" s="28" t="s">
        <v>1</v>
      </c>
      <c r="G28" s="28" t="s">
        <v>19</v>
      </c>
      <c r="H28" s="28" t="s">
        <v>2</v>
      </c>
      <c r="I28" s="28" t="s">
        <v>20</v>
      </c>
      <c r="J28" s="11"/>
    </row>
    <row r="29" spans="1:15" s="7" customFormat="1" ht="15" customHeight="1" x14ac:dyDescent="0.3">
      <c r="A29" s="29">
        <v>1</v>
      </c>
      <c r="B29" s="29">
        <v>2</v>
      </c>
      <c r="C29" s="29">
        <v>3</v>
      </c>
      <c r="D29" s="29"/>
      <c r="E29" s="29">
        <v>4</v>
      </c>
      <c r="F29" s="29"/>
      <c r="G29" s="29">
        <v>5</v>
      </c>
      <c r="H29" s="29"/>
      <c r="I29" s="29">
        <v>6</v>
      </c>
      <c r="J29" s="11"/>
    </row>
    <row r="30" spans="1:15" ht="15" customHeight="1" x14ac:dyDescent="0.3">
      <c r="A30" s="32" t="s">
        <v>9</v>
      </c>
      <c r="B30" s="33">
        <v>498586.14</v>
      </c>
      <c r="C30" s="33">
        <v>5000000</v>
      </c>
      <c r="D30" s="33">
        <v>1002.84</v>
      </c>
      <c r="E30" s="33">
        <v>5000000</v>
      </c>
      <c r="F30" s="33">
        <v>100</v>
      </c>
      <c r="G30" s="34">
        <v>0</v>
      </c>
      <c r="H30" s="33">
        <v>0</v>
      </c>
      <c r="I30" s="33">
        <v>0</v>
      </c>
      <c r="J30" s="1">
        <v>0</v>
      </c>
    </row>
    <row r="31" spans="1:15" ht="14.25" customHeight="1" x14ac:dyDescent="0.3">
      <c r="A31" s="32" t="s">
        <v>10</v>
      </c>
      <c r="B31" s="33">
        <f>1347888.43+483501.03</f>
        <v>1831389.46</v>
      </c>
      <c r="C31" s="33">
        <v>1981849</v>
      </c>
      <c r="D31" s="33">
        <v>147.03</v>
      </c>
      <c r="E31" s="33">
        <v>1981849</v>
      </c>
      <c r="F31" s="33">
        <v>100</v>
      </c>
      <c r="G31" s="34">
        <v>981848</v>
      </c>
      <c r="H31" s="33">
        <v>49.54</v>
      </c>
      <c r="I31" s="33">
        <v>1181848</v>
      </c>
      <c r="J31" s="1">
        <v>120.37</v>
      </c>
    </row>
    <row r="32" spans="1:15" ht="14.25" customHeight="1" x14ac:dyDescent="0.3">
      <c r="A32" s="30" t="s">
        <v>22</v>
      </c>
      <c r="B32" s="31">
        <f>B30-B31</f>
        <v>-1332803.3199999998</v>
      </c>
      <c r="C32" s="31">
        <f t="shared" ref="C32:I32" si="3">C30-C31</f>
        <v>3018151</v>
      </c>
      <c r="D32" s="31">
        <f t="shared" si="3"/>
        <v>855.81000000000006</v>
      </c>
      <c r="E32" s="31">
        <f t="shared" si="3"/>
        <v>3018151</v>
      </c>
      <c r="F32" s="31">
        <f t="shared" si="3"/>
        <v>0</v>
      </c>
      <c r="G32" s="31">
        <f t="shared" si="3"/>
        <v>-981848</v>
      </c>
      <c r="H32" s="31">
        <f t="shared" si="3"/>
        <v>-49.54</v>
      </c>
      <c r="I32" s="31">
        <f t="shared" si="3"/>
        <v>-1181848</v>
      </c>
      <c r="J32" s="13"/>
      <c r="O32" s="17"/>
    </row>
    <row r="33" spans="1:10" ht="15" customHeight="1" x14ac:dyDescent="0.3">
      <c r="A33" s="30" t="s">
        <v>23</v>
      </c>
      <c r="B33" s="31">
        <f>B24+B32</f>
        <v>-703858.74999999953</v>
      </c>
      <c r="C33" s="31">
        <f t="shared" ref="C33:H33" si="4">C24+C32</f>
        <v>0</v>
      </c>
      <c r="D33" s="31">
        <f t="shared" si="4"/>
        <v>-3724.4899999999993</v>
      </c>
      <c r="E33" s="31">
        <f>E24+E32</f>
        <v>1267744</v>
      </c>
      <c r="F33" s="31">
        <f t="shared" si="4"/>
        <v>-71.709999999999994</v>
      </c>
      <c r="G33" s="31">
        <f>G24+G32</f>
        <v>6164727</v>
      </c>
      <c r="H33" s="31">
        <f t="shared" si="4"/>
        <v>-65.430000000000007</v>
      </c>
      <c r="I33" s="31">
        <f>I24+I32</f>
        <v>5718989</v>
      </c>
      <c r="J33" s="8">
        <v>120.37</v>
      </c>
    </row>
    <row r="34" spans="1:10" s="19" customFormat="1" ht="15" customHeight="1" x14ac:dyDescent="0.3">
      <c r="A34" s="9"/>
      <c r="B34" s="10"/>
      <c r="C34" s="10"/>
      <c r="D34" s="11"/>
      <c r="E34" s="10"/>
      <c r="F34" s="11"/>
      <c r="G34" s="18"/>
      <c r="H34" s="11"/>
      <c r="I34" s="10"/>
      <c r="J34" s="11"/>
    </row>
    <row r="35" spans="1:10" s="19" customFormat="1" ht="15" customHeight="1" x14ac:dyDescent="0.3">
      <c r="A35" s="127" t="s">
        <v>24</v>
      </c>
      <c r="B35" s="129"/>
      <c r="C35" s="129"/>
      <c r="D35" s="129"/>
      <c r="E35" s="129"/>
      <c r="F35" s="129"/>
      <c r="G35" s="129"/>
      <c r="H35" s="129"/>
      <c r="I35" s="129"/>
      <c r="J35" s="129"/>
    </row>
    <row r="36" spans="1:10" s="19" customFormat="1" ht="15" customHeight="1" x14ac:dyDescent="0.3">
      <c r="A36" s="5"/>
      <c r="B36" s="6"/>
      <c r="C36" s="6"/>
      <c r="D36" s="6"/>
      <c r="E36" s="6"/>
      <c r="F36" s="6"/>
      <c r="G36" s="6"/>
      <c r="H36" s="6"/>
      <c r="I36" s="6"/>
      <c r="J36" s="6"/>
    </row>
    <row r="37" spans="1:10" s="19" customFormat="1" ht="33.75" customHeight="1" x14ac:dyDescent="0.3">
      <c r="A37" s="28" t="s">
        <v>25</v>
      </c>
      <c r="B37" s="28" t="s">
        <v>21</v>
      </c>
      <c r="C37" s="28" t="s">
        <v>12</v>
      </c>
      <c r="D37" s="28" t="s">
        <v>0</v>
      </c>
      <c r="E37" s="28" t="s">
        <v>13</v>
      </c>
      <c r="F37" s="28" t="s">
        <v>1</v>
      </c>
      <c r="G37" s="28" t="s">
        <v>19</v>
      </c>
      <c r="H37" s="28" t="s">
        <v>2</v>
      </c>
      <c r="I37" s="28" t="s">
        <v>20</v>
      </c>
      <c r="J37" s="6"/>
    </row>
    <row r="38" spans="1:10" s="19" customFormat="1" ht="15" customHeight="1" x14ac:dyDescent="0.3">
      <c r="A38" s="29">
        <v>1</v>
      </c>
      <c r="B38" s="29">
        <v>2</v>
      </c>
      <c r="C38" s="29">
        <v>3</v>
      </c>
      <c r="D38" s="29"/>
      <c r="E38" s="29">
        <v>4</v>
      </c>
      <c r="F38" s="29"/>
      <c r="G38" s="29">
        <v>5</v>
      </c>
      <c r="H38" s="29"/>
      <c r="I38" s="29">
        <v>6</v>
      </c>
      <c r="J38" s="6"/>
    </row>
    <row r="39" spans="1:10" s="19" customFormat="1" ht="27" customHeight="1" x14ac:dyDescent="0.3">
      <c r="A39" s="35" t="s">
        <v>26</v>
      </c>
      <c r="B39" s="120">
        <v>-12447601.470000001</v>
      </c>
      <c r="C39" s="120">
        <v>-13151460</v>
      </c>
      <c r="D39" s="120"/>
      <c r="E39" s="120">
        <f>C40</f>
        <v>-13151460</v>
      </c>
      <c r="F39" s="120"/>
      <c r="G39" s="120">
        <f>E40</f>
        <v>-11883716</v>
      </c>
      <c r="H39" s="120"/>
      <c r="I39" s="120">
        <f>G40</f>
        <v>-5718989</v>
      </c>
      <c r="J39" s="6"/>
    </row>
    <row r="40" spans="1:10" s="19" customFormat="1" ht="15" customHeight="1" x14ac:dyDescent="0.3">
      <c r="A40" s="36" t="s">
        <v>27</v>
      </c>
      <c r="B40" s="121">
        <v>-13151460.220000001</v>
      </c>
      <c r="C40" s="121">
        <v>-13151460</v>
      </c>
      <c r="D40" s="121"/>
      <c r="E40" s="121">
        <f>E39+E33</f>
        <v>-11883716</v>
      </c>
      <c r="F40" s="121"/>
      <c r="G40" s="121">
        <f>G39+G33</f>
        <v>-5718989</v>
      </c>
      <c r="H40" s="121"/>
      <c r="I40" s="121">
        <f>I39+I33</f>
        <v>0</v>
      </c>
      <c r="J40" s="6"/>
    </row>
    <row r="41" spans="1:10" s="19" customFormat="1" ht="42" customHeight="1" x14ac:dyDescent="0.3">
      <c r="A41" s="36" t="s">
        <v>28</v>
      </c>
      <c r="B41" s="99">
        <v>0</v>
      </c>
      <c r="C41" s="99">
        <v>0</v>
      </c>
      <c r="D41" s="99"/>
      <c r="E41" s="99">
        <v>0</v>
      </c>
      <c r="F41" s="99"/>
      <c r="G41" s="99">
        <v>0</v>
      </c>
      <c r="H41" s="99"/>
      <c r="I41" s="99">
        <v>0</v>
      </c>
      <c r="J41" s="6"/>
    </row>
    <row r="42" spans="1:10" s="19" customFormat="1" ht="18.75" customHeight="1" x14ac:dyDescent="0.3">
      <c r="A42" s="20"/>
      <c r="B42" s="21"/>
      <c r="C42" s="21"/>
      <c r="D42" s="21"/>
      <c r="E42" s="21"/>
      <c r="F42" s="21"/>
      <c r="G42" s="21"/>
      <c r="H42" s="21"/>
      <c r="I42" s="21"/>
      <c r="J42" s="22"/>
    </row>
    <row r="43" spans="1:10" s="19" customFormat="1" ht="26.25" customHeight="1" x14ac:dyDescent="0.3">
      <c r="A43" s="126" t="s">
        <v>29</v>
      </c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0" s="19" customFormat="1" ht="15.75" customHeight="1" x14ac:dyDescent="0.3">
      <c r="A44" s="20"/>
      <c r="B44" s="21"/>
      <c r="C44" s="21"/>
      <c r="D44" s="21"/>
      <c r="E44" s="21"/>
      <c r="F44" s="21"/>
      <c r="G44" s="21"/>
      <c r="H44" s="21"/>
      <c r="I44" s="21"/>
      <c r="J44" s="22"/>
    </row>
    <row r="45" spans="1:10" s="19" customFormat="1" ht="33.75" customHeight="1" x14ac:dyDescent="0.3">
      <c r="A45" s="28" t="s">
        <v>25</v>
      </c>
      <c r="B45" s="28" t="s">
        <v>21</v>
      </c>
      <c r="C45" s="28" t="s">
        <v>12</v>
      </c>
      <c r="D45" s="28" t="s">
        <v>0</v>
      </c>
      <c r="E45" s="28" t="s">
        <v>13</v>
      </c>
      <c r="F45" s="28" t="s">
        <v>1</v>
      </c>
      <c r="G45" s="28" t="s">
        <v>19</v>
      </c>
      <c r="H45" s="28" t="s">
        <v>2</v>
      </c>
      <c r="I45" s="28" t="s">
        <v>20</v>
      </c>
      <c r="J45" s="22"/>
    </row>
    <row r="46" spans="1:10" s="19" customFormat="1" ht="15" customHeight="1" x14ac:dyDescent="0.3">
      <c r="A46" s="29">
        <v>1</v>
      </c>
      <c r="B46" s="29">
        <v>2</v>
      </c>
      <c r="C46" s="29">
        <v>3</v>
      </c>
      <c r="D46" s="29"/>
      <c r="E46" s="29">
        <v>4</v>
      </c>
      <c r="F46" s="29"/>
      <c r="G46" s="29">
        <v>5</v>
      </c>
      <c r="H46" s="29"/>
      <c r="I46" s="29">
        <v>6</v>
      </c>
      <c r="J46" s="22"/>
    </row>
    <row r="47" spans="1:10" s="19" customFormat="1" ht="27.75" customHeight="1" x14ac:dyDescent="0.3">
      <c r="A47" s="35" t="s">
        <v>26</v>
      </c>
      <c r="B47" s="100">
        <f>B39</f>
        <v>-12447601.470000001</v>
      </c>
      <c r="C47" s="100">
        <v>-13151460</v>
      </c>
      <c r="D47" s="100"/>
      <c r="E47" s="100">
        <f>C50</f>
        <v>-13151460</v>
      </c>
      <c r="F47" s="100"/>
      <c r="G47" s="100">
        <f>E50</f>
        <v>-11883716</v>
      </c>
      <c r="H47" s="100"/>
      <c r="I47" s="100">
        <f>G50</f>
        <v>-5718989</v>
      </c>
      <c r="J47" s="22"/>
    </row>
    <row r="48" spans="1:10" s="19" customFormat="1" ht="25.5" customHeight="1" x14ac:dyDescent="0.3">
      <c r="A48" s="35" t="s">
        <v>30</v>
      </c>
      <c r="B48" s="100">
        <f>B33</f>
        <v>-703858.74999999953</v>
      </c>
      <c r="C48" s="100">
        <f>C33</f>
        <v>0</v>
      </c>
      <c r="D48" s="100"/>
      <c r="E48" s="100">
        <f>E33</f>
        <v>1267744</v>
      </c>
      <c r="F48" s="100"/>
      <c r="G48" s="100">
        <f>G33</f>
        <v>6164727</v>
      </c>
      <c r="H48" s="100"/>
      <c r="I48" s="100">
        <f>I33</f>
        <v>5718989</v>
      </c>
      <c r="J48" s="22"/>
    </row>
    <row r="49" spans="1:10" s="19" customFormat="1" ht="32.25" customHeight="1" x14ac:dyDescent="0.3">
      <c r="A49" s="35" t="s">
        <v>31</v>
      </c>
      <c r="B49" s="101">
        <f>B47+B48</f>
        <v>-13151460.220000001</v>
      </c>
      <c r="C49" s="101">
        <v>0</v>
      </c>
      <c r="D49" s="101"/>
      <c r="E49" s="101">
        <v>0</v>
      </c>
      <c r="F49" s="101"/>
      <c r="G49" s="101">
        <v>0</v>
      </c>
      <c r="H49" s="101"/>
      <c r="I49" s="101">
        <v>0</v>
      </c>
      <c r="J49" s="22"/>
    </row>
    <row r="50" spans="1:10" s="19" customFormat="1" ht="15" customHeight="1" x14ac:dyDescent="0.3">
      <c r="A50" s="36" t="s">
        <v>27</v>
      </c>
      <c r="B50" s="122">
        <f>B47+B48</f>
        <v>-13151460.220000001</v>
      </c>
      <c r="C50" s="122">
        <f>C47-C48</f>
        <v>-13151460</v>
      </c>
      <c r="D50" s="122">
        <f t="shared" ref="D50:H50" si="5">D47-D48</f>
        <v>0</v>
      </c>
      <c r="E50" s="122">
        <f>E47+E48</f>
        <v>-11883716</v>
      </c>
      <c r="F50" s="122">
        <f t="shared" si="5"/>
        <v>0</v>
      </c>
      <c r="G50" s="122">
        <f>G47+G48</f>
        <v>-5718989</v>
      </c>
      <c r="H50" s="122">
        <f t="shared" si="5"/>
        <v>0</v>
      </c>
      <c r="I50" s="122">
        <f>I47+I48</f>
        <v>0</v>
      </c>
      <c r="J50" s="6"/>
    </row>
    <row r="51" spans="1:10" s="19" customFormat="1" ht="15" customHeight="1" x14ac:dyDescent="0.3">
      <c r="A51" s="9"/>
      <c r="B51" s="10"/>
      <c r="C51" s="10"/>
      <c r="D51" s="11"/>
      <c r="E51" s="10"/>
      <c r="F51" s="11"/>
      <c r="G51" s="18"/>
      <c r="H51" s="11"/>
      <c r="I51" s="10"/>
      <c r="J51" s="11"/>
    </row>
    <row r="53" spans="1:10" x14ac:dyDescent="0.3">
      <c r="B53" s="17"/>
      <c r="G53" s="125" t="s">
        <v>142</v>
      </c>
      <c r="H53" s="125"/>
      <c r="I53" s="125"/>
    </row>
    <row r="54" spans="1:10" x14ac:dyDescent="0.3">
      <c r="G54" s="125" t="s">
        <v>143</v>
      </c>
      <c r="H54" s="125"/>
      <c r="I54" s="125"/>
    </row>
  </sheetData>
  <mergeCells count="9">
    <mergeCell ref="A8:I8"/>
    <mergeCell ref="A10:I10"/>
    <mergeCell ref="G54:I54"/>
    <mergeCell ref="G53:I53"/>
    <mergeCell ref="A43:J43"/>
    <mergeCell ref="A12:J12"/>
    <mergeCell ref="A14:J14"/>
    <mergeCell ref="A26:J26"/>
    <mergeCell ref="A35:J35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8" zoomScale="106" zoomScaleNormal="106" workbookViewId="0">
      <selection activeCell="C80" sqref="C80"/>
    </sheetView>
  </sheetViews>
  <sheetFormatPr defaultRowHeight="14.4" x14ac:dyDescent="0.3"/>
  <cols>
    <col min="1" max="1" width="8.6640625" customWidth="1"/>
    <col min="2" max="2" width="44.6640625" customWidth="1"/>
    <col min="3" max="4" width="19.5546875" customWidth="1"/>
    <col min="5" max="5" width="19.44140625" customWidth="1"/>
    <col min="6" max="6" width="19.33203125" customWidth="1"/>
    <col min="7" max="7" width="19.44140625" customWidth="1"/>
  </cols>
  <sheetData>
    <row r="1" spans="1:7" ht="17.399999999999999" x14ac:dyDescent="0.3">
      <c r="A1" s="23"/>
      <c r="B1" s="24"/>
      <c r="C1" s="24"/>
      <c r="D1" s="24"/>
      <c r="E1" s="24"/>
      <c r="F1" s="24"/>
      <c r="G1" s="24"/>
    </row>
    <row r="2" spans="1:7" ht="15.6" x14ac:dyDescent="0.3">
      <c r="A2" s="132" t="s">
        <v>32</v>
      </c>
      <c r="B2" s="132"/>
      <c r="C2" s="132"/>
      <c r="D2" s="132"/>
      <c r="E2" s="132"/>
      <c r="F2" s="132"/>
      <c r="G2" s="132"/>
    </row>
    <row r="3" spans="1:7" ht="17.399999999999999" x14ac:dyDescent="0.3">
      <c r="A3" s="24"/>
      <c r="B3" s="24"/>
      <c r="C3" s="24"/>
      <c r="D3" s="24"/>
      <c r="E3" s="24"/>
      <c r="F3" s="24"/>
      <c r="G3" s="24"/>
    </row>
    <row r="4" spans="1:7" ht="15.6" x14ac:dyDescent="0.3">
      <c r="A4" s="132" t="s">
        <v>33</v>
      </c>
      <c r="B4" s="132"/>
      <c r="C4" s="132"/>
      <c r="D4" s="132"/>
      <c r="E4" s="132"/>
      <c r="F4" s="132"/>
      <c r="G4" s="132"/>
    </row>
    <row r="5" spans="1:7" ht="17.399999999999999" x14ac:dyDescent="0.3">
      <c r="A5" s="24"/>
      <c r="B5" s="24"/>
      <c r="C5" s="24"/>
      <c r="D5" s="24"/>
      <c r="E5" s="24"/>
      <c r="F5" s="24"/>
      <c r="G5" s="24"/>
    </row>
    <row r="6" spans="1:7" ht="29.25" customHeight="1" x14ac:dyDescent="0.3">
      <c r="A6" s="37" t="s">
        <v>34</v>
      </c>
      <c r="B6" s="38" t="s">
        <v>25</v>
      </c>
      <c r="C6" s="39" t="s">
        <v>36</v>
      </c>
      <c r="D6" s="39" t="s">
        <v>37</v>
      </c>
      <c r="E6" s="37" t="s">
        <v>38</v>
      </c>
      <c r="F6" s="37" t="s">
        <v>39</v>
      </c>
      <c r="G6" s="37" t="s">
        <v>40</v>
      </c>
    </row>
    <row r="7" spans="1:7" x14ac:dyDescent="0.3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7" x14ac:dyDescent="0.3">
      <c r="A8" s="41"/>
      <c r="B8" s="41" t="s">
        <v>35</v>
      </c>
      <c r="C8" s="42">
        <f>C9+C16</f>
        <v>27783878.309999999</v>
      </c>
      <c r="D8" s="42">
        <f t="shared" ref="D8:G8" si="0">D9+D16</f>
        <v>48957113</v>
      </c>
      <c r="E8" s="42">
        <f t="shared" si="0"/>
        <v>38858324</v>
      </c>
      <c r="F8" s="42">
        <f t="shared" si="0"/>
        <v>39524811</v>
      </c>
      <c r="G8" s="42">
        <f t="shared" si="0"/>
        <v>40724811</v>
      </c>
    </row>
    <row r="9" spans="1:7" x14ac:dyDescent="0.3">
      <c r="A9" s="43">
        <v>6</v>
      </c>
      <c r="B9" s="44" t="s">
        <v>41</v>
      </c>
      <c r="C9" s="45">
        <f>SUM(C10:C15)</f>
        <v>27783782.23</v>
      </c>
      <c r="D9" s="45">
        <f t="shared" ref="D9:G9" si="1">SUM(D10:D15)</f>
        <v>48957113</v>
      </c>
      <c r="E9" s="45">
        <f t="shared" si="1"/>
        <v>38858324</v>
      </c>
      <c r="F9" s="45">
        <f t="shared" si="1"/>
        <v>39524811</v>
      </c>
      <c r="G9" s="45">
        <f t="shared" si="1"/>
        <v>40724811</v>
      </c>
    </row>
    <row r="10" spans="1:7" ht="27" x14ac:dyDescent="0.3">
      <c r="A10" s="46">
        <v>63</v>
      </c>
      <c r="B10" s="47" t="s">
        <v>42</v>
      </c>
      <c r="C10" s="48">
        <v>612975.32999999996</v>
      </c>
      <c r="D10" s="48">
        <v>17785792</v>
      </c>
      <c r="E10" s="48">
        <v>3373872</v>
      </c>
      <c r="F10" s="48">
        <v>350000</v>
      </c>
      <c r="G10" s="48">
        <v>350000</v>
      </c>
    </row>
    <row r="11" spans="1:7" x14ac:dyDescent="0.3">
      <c r="A11" s="46">
        <v>64</v>
      </c>
      <c r="B11" s="47" t="s">
        <v>43</v>
      </c>
      <c r="C11" s="48">
        <v>3334.21</v>
      </c>
      <c r="D11" s="48">
        <v>5400</v>
      </c>
      <c r="E11" s="48">
        <v>6000</v>
      </c>
      <c r="F11" s="48">
        <v>9000</v>
      </c>
      <c r="G11" s="48">
        <v>9000</v>
      </c>
    </row>
    <row r="12" spans="1:7" ht="27" x14ac:dyDescent="0.3">
      <c r="A12" s="46">
        <v>65</v>
      </c>
      <c r="B12" s="47" t="s">
        <v>44</v>
      </c>
      <c r="C12" s="48">
        <v>3427603.35</v>
      </c>
      <c r="D12" s="48">
        <v>4220000</v>
      </c>
      <c r="E12" s="48">
        <v>4520300</v>
      </c>
      <c r="F12" s="48">
        <v>4530500</v>
      </c>
      <c r="G12" s="48">
        <v>4530500</v>
      </c>
    </row>
    <row r="13" spans="1:7" ht="40.200000000000003" x14ac:dyDescent="0.3">
      <c r="A13" s="46">
        <v>66</v>
      </c>
      <c r="B13" s="47" t="s">
        <v>45</v>
      </c>
      <c r="C13" s="48">
        <v>5745675.3600000003</v>
      </c>
      <c r="D13" s="48">
        <v>5860378</v>
      </c>
      <c r="E13" s="48">
        <v>8122841</v>
      </c>
      <c r="F13" s="48">
        <v>9779167</v>
      </c>
      <c r="G13" s="48">
        <v>9950584</v>
      </c>
    </row>
    <row r="14" spans="1:7" ht="27" x14ac:dyDescent="0.3">
      <c r="A14" s="46">
        <v>67</v>
      </c>
      <c r="B14" s="47" t="s">
        <v>46</v>
      </c>
      <c r="C14" s="96">
        <f>16144945.7+1841020</f>
        <v>17985965.699999999</v>
      </c>
      <c r="D14" s="48">
        <v>21075543</v>
      </c>
      <c r="E14" s="48">
        <f>21829311+1000000</f>
        <v>22829311</v>
      </c>
      <c r="F14" s="48">
        <v>24850144</v>
      </c>
      <c r="G14" s="48">
        <v>25878727</v>
      </c>
    </row>
    <row r="15" spans="1:7" x14ac:dyDescent="0.3">
      <c r="A15" s="46">
        <v>68</v>
      </c>
      <c r="B15" s="47" t="s">
        <v>47</v>
      </c>
      <c r="C15" s="48">
        <v>8228.2800000000007</v>
      </c>
      <c r="D15" s="48">
        <v>10000</v>
      </c>
      <c r="E15" s="48">
        <v>6000</v>
      </c>
      <c r="F15" s="48">
        <v>6000</v>
      </c>
      <c r="G15" s="48">
        <v>6000</v>
      </c>
    </row>
    <row r="16" spans="1:7" x14ac:dyDescent="0.3">
      <c r="A16" s="43">
        <v>7</v>
      </c>
      <c r="B16" s="44" t="s">
        <v>48</v>
      </c>
      <c r="C16" s="49">
        <f>C17</f>
        <v>96.08</v>
      </c>
      <c r="D16" s="50">
        <f t="shared" ref="D16:G16" si="2">D17</f>
        <v>0</v>
      </c>
      <c r="E16" s="50">
        <f t="shared" si="2"/>
        <v>0</v>
      </c>
      <c r="F16" s="50">
        <f t="shared" si="2"/>
        <v>0</v>
      </c>
      <c r="G16" s="50">
        <f t="shared" si="2"/>
        <v>0</v>
      </c>
    </row>
    <row r="17" spans="1:7" ht="15" customHeight="1" x14ac:dyDescent="0.3">
      <c r="A17" s="46">
        <v>72</v>
      </c>
      <c r="B17" s="51" t="s">
        <v>49</v>
      </c>
      <c r="C17" s="51">
        <v>96.08</v>
      </c>
      <c r="D17" s="52">
        <v>0</v>
      </c>
      <c r="E17" s="52">
        <v>0</v>
      </c>
      <c r="F17" s="52">
        <v>0</v>
      </c>
      <c r="G17" s="52">
        <v>0</v>
      </c>
    </row>
    <row r="20" spans="1:7" ht="26.4" x14ac:dyDescent="0.3">
      <c r="A20" s="37" t="s">
        <v>34</v>
      </c>
      <c r="B20" s="38" t="s">
        <v>25</v>
      </c>
      <c r="C20" s="39" t="s">
        <v>36</v>
      </c>
      <c r="D20" s="39" t="s">
        <v>37</v>
      </c>
      <c r="E20" s="37" t="s">
        <v>38</v>
      </c>
      <c r="F20" s="37" t="s">
        <v>39</v>
      </c>
      <c r="G20" s="37" t="s">
        <v>40</v>
      </c>
    </row>
    <row r="21" spans="1:7" x14ac:dyDescent="0.3">
      <c r="A21" s="40">
        <v>1</v>
      </c>
      <c r="B21" s="40">
        <v>2</v>
      </c>
      <c r="C21" s="40">
        <v>3</v>
      </c>
      <c r="D21" s="40">
        <v>4</v>
      </c>
      <c r="E21" s="40">
        <v>5</v>
      </c>
      <c r="F21" s="40">
        <v>6</v>
      </c>
      <c r="G21" s="40">
        <v>7</v>
      </c>
    </row>
    <row r="22" spans="1:7" s="25" customFormat="1" x14ac:dyDescent="0.3">
      <c r="A22" s="53"/>
      <c r="B22" s="54" t="s">
        <v>50</v>
      </c>
      <c r="C22" s="55">
        <f>C23+C29</f>
        <v>27154933.740000002</v>
      </c>
      <c r="D22" s="55">
        <f t="shared" ref="D22:G22" si="3">D23+D29</f>
        <v>51975264</v>
      </c>
      <c r="E22" s="55">
        <f t="shared" si="3"/>
        <v>40608731</v>
      </c>
      <c r="F22" s="55">
        <f t="shared" si="3"/>
        <v>32378236</v>
      </c>
      <c r="G22" s="55">
        <f t="shared" si="3"/>
        <v>33823974</v>
      </c>
    </row>
    <row r="23" spans="1:7" s="25" customFormat="1" x14ac:dyDescent="0.3">
      <c r="A23" s="43">
        <v>3</v>
      </c>
      <c r="B23" s="49" t="s">
        <v>51</v>
      </c>
      <c r="C23" s="56">
        <f>C24+C25+C26+C27+C28</f>
        <v>25409592.060000002</v>
      </c>
      <c r="D23" s="56">
        <f t="shared" ref="D23:G23" si="4">D24+D25+D26+D27+D28</f>
        <v>27102575</v>
      </c>
      <c r="E23" s="56">
        <f t="shared" si="4"/>
        <v>30847344</v>
      </c>
      <c r="F23" s="56">
        <f t="shared" si="4"/>
        <v>30932236</v>
      </c>
      <c r="G23" s="56">
        <f t="shared" si="4"/>
        <v>31423052</v>
      </c>
    </row>
    <row r="24" spans="1:7" x14ac:dyDescent="0.3">
      <c r="A24" s="46">
        <v>31</v>
      </c>
      <c r="B24" s="51" t="s">
        <v>52</v>
      </c>
      <c r="C24" s="57">
        <v>18058110.27</v>
      </c>
      <c r="D24" s="57">
        <v>19270000</v>
      </c>
      <c r="E24" s="57">
        <v>20760000</v>
      </c>
      <c r="F24" s="57">
        <v>21315500</v>
      </c>
      <c r="G24" s="57">
        <v>21665000</v>
      </c>
    </row>
    <row r="25" spans="1:7" x14ac:dyDescent="0.3">
      <c r="A25" s="46">
        <v>32</v>
      </c>
      <c r="B25" s="51" t="s">
        <v>53</v>
      </c>
      <c r="C25" s="57">
        <f>7093325.86+98338.5</f>
        <v>7191664.3600000003</v>
      </c>
      <c r="D25" s="57">
        <v>7550925</v>
      </c>
      <c r="E25" s="57">
        <v>9833000</v>
      </c>
      <c r="F25" s="57">
        <v>9354500</v>
      </c>
      <c r="G25" s="57">
        <v>9511500</v>
      </c>
    </row>
    <row r="26" spans="1:7" x14ac:dyDescent="0.3">
      <c r="A26" s="46">
        <v>34</v>
      </c>
      <c r="B26" s="51" t="s">
        <v>54</v>
      </c>
      <c r="C26" s="57">
        <f>109082.7+47389.97</f>
        <v>156472.66999999998</v>
      </c>
      <c r="D26" s="57">
        <v>276350</v>
      </c>
      <c r="E26" s="57">
        <v>250044</v>
      </c>
      <c r="F26" s="57">
        <v>258236</v>
      </c>
      <c r="G26" s="57">
        <v>243302</v>
      </c>
    </row>
    <row r="27" spans="1:7" ht="28.5" customHeight="1" x14ac:dyDescent="0.3">
      <c r="A27" s="46">
        <v>37</v>
      </c>
      <c r="B27" s="51" t="s">
        <v>55</v>
      </c>
      <c r="C27" s="57">
        <v>3344.76</v>
      </c>
      <c r="D27" s="57">
        <v>3500</v>
      </c>
      <c r="E27" s="57">
        <v>2500</v>
      </c>
      <c r="F27" s="57">
        <v>2500</v>
      </c>
      <c r="G27" s="57">
        <v>1750</v>
      </c>
    </row>
    <row r="28" spans="1:7" x14ac:dyDescent="0.3">
      <c r="A28" s="46">
        <v>38</v>
      </c>
      <c r="B28" s="51" t="s">
        <v>56</v>
      </c>
      <c r="C28" s="58">
        <v>0</v>
      </c>
      <c r="D28" s="57">
        <v>1800</v>
      </c>
      <c r="E28" s="57">
        <v>1800</v>
      </c>
      <c r="F28" s="57">
        <v>1500</v>
      </c>
      <c r="G28" s="57">
        <v>1500</v>
      </c>
    </row>
    <row r="29" spans="1:7" s="25" customFormat="1" x14ac:dyDescent="0.3">
      <c r="A29" s="43">
        <v>4</v>
      </c>
      <c r="B29" s="49" t="s">
        <v>57</v>
      </c>
      <c r="C29" s="56">
        <f>C30+C31+C32</f>
        <v>1745341.6800000002</v>
      </c>
      <c r="D29" s="56">
        <f t="shared" ref="D29:G29" si="5">D30+D31+D32</f>
        <v>24872689</v>
      </c>
      <c r="E29" s="56">
        <f t="shared" si="5"/>
        <v>9761387</v>
      </c>
      <c r="F29" s="56">
        <f t="shared" si="5"/>
        <v>1446000</v>
      </c>
      <c r="G29" s="56">
        <f t="shared" si="5"/>
        <v>2400922</v>
      </c>
    </row>
    <row r="30" spans="1:7" ht="24.75" customHeight="1" x14ac:dyDescent="0.3">
      <c r="A30" s="46">
        <v>41</v>
      </c>
      <c r="B30" s="51" t="s">
        <v>58</v>
      </c>
      <c r="C30" s="57">
        <v>15325.15</v>
      </c>
      <c r="D30" s="57">
        <v>22500</v>
      </c>
      <c r="E30" s="57">
        <v>26000</v>
      </c>
      <c r="F30" s="57">
        <v>25000</v>
      </c>
      <c r="G30" s="57">
        <v>25000</v>
      </c>
    </row>
    <row r="31" spans="1:7" ht="25.5" customHeight="1" x14ac:dyDescent="0.3">
      <c r="A31" s="46">
        <v>42</v>
      </c>
      <c r="B31" s="51" t="s">
        <v>59</v>
      </c>
      <c r="C31" s="57">
        <f>316722.37+840783.5</f>
        <v>1157505.8700000001</v>
      </c>
      <c r="D31" s="57">
        <v>4293625</v>
      </c>
      <c r="E31" s="57">
        <f>2786125+1000000</f>
        <v>3786125</v>
      </c>
      <c r="F31" s="57">
        <v>421000</v>
      </c>
      <c r="G31" s="57">
        <v>475922</v>
      </c>
    </row>
    <row r="32" spans="1:7" ht="24.75" customHeight="1" x14ac:dyDescent="0.3">
      <c r="A32" s="46">
        <v>45</v>
      </c>
      <c r="B32" s="51" t="s">
        <v>60</v>
      </c>
      <c r="C32" s="57">
        <f>201503.66+371007</f>
        <v>572510.66</v>
      </c>
      <c r="D32" s="57">
        <v>20556564</v>
      </c>
      <c r="E32" s="57">
        <v>5949262</v>
      </c>
      <c r="F32" s="57">
        <v>1000000</v>
      </c>
      <c r="G32" s="57">
        <v>1900000</v>
      </c>
    </row>
    <row r="35" spans="1:7" ht="15.6" x14ac:dyDescent="0.3">
      <c r="A35" s="132" t="s">
        <v>61</v>
      </c>
      <c r="B35" s="132"/>
      <c r="C35" s="132"/>
      <c r="D35" s="132"/>
      <c r="E35" s="132"/>
      <c r="F35" s="132"/>
      <c r="G35" s="132"/>
    </row>
    <row r="37" spans="1:7" ht="26.4" x14ac:dyDescent="0.3">
      <c r="A37" s="37" t="s">
        <v>34</v>
      </c>
      <c r="B37" s="38" t="s">
        <v>25</v>
      </c>
      <c r="C37" s="39" t="s">
        <v>36</v>
      </c>
      <c r="D37" s="39" t="s">
        <v>37</v>
      </c>
      <c r="E37" s="37" t="s">
        <v>38</v>
      </c>
      <c r="F37" s="37" t="s">
        <v>39</v>
      </c>
      <c r="G37" s="37" t="s">
        <v>40</v>
      </c>
    </row>
    <row r="38" spans="1:7" x14ac:dyDescent="0.3">
      <c r="A38" s="40">
        <v>1</v>
      </c>
      <c r="B38" s="40">
        <v>2</v>
      </c>
      <c r="C38" s="40">
        <v>3</v>
      </c>
      <c r="D38" s="40">
        <v>4</v>
      </c>
      <c r="E38" s="40">
        <v>5</v>
      </c>
      <c r="F38" s="40">
        <v>6</v>
      </c>
      <c r="G38" s="40">
        <v>7</v>
      </c>
    </row>
    <row r="39" spans="1:7" x14ac:dyDescent="0.3">
      <c r="A39" s="41"/>
      <c r="B39" s="59" t="s">
        <v>35</v>
      </c>
      <c r="C39" s="42">
        <f>C40+C42+C44+C47+C53+C55</f>
        <v>27783878.310000002</v>
      </c>
      <c r="D39" s="42">
        <f t="shared" ref="D39:G39" si="6">D40+D42+D44+D47+D53+D55</f>
        <v>48957113</v>
      </c>
      <c r="E39" s="42">
        <f t="shared" si="6"/>
        <v>38858324</v>
      </c>
      <c r="F39" s="42">
        <f t="shared" si="6"/>
        <v>39524811</v>
      </c>
      <c r="G39" s="42">
        <f t="shared" si="6"/>
        <v>40724811</v>
      </c>
    </row>
    <row r="40" spans="1:7" s="25" customFormat="1" x14ac:dyDescent="0.3">
      <c r="A40" s="43">
        <v>1</v>
      </c>
      <c r="B40" s="60" t="s">
        <v>62</v>
      </c>
      <c r="C40" s="61">
        <f>C41</f>
        <v>557723</v>
      </c>
      <c r="D40" s="61">
        <f t="shared" ref="D40:G40" si="7">D41</f>
        <v>1331875</v>
      </c>
      <c r="E40" s="61">
        <f t="shared" si="7"/>
        <v>1100000</v>
      </c>
      <c r="F40" s="61">
        <f>F41</f>
        <v>840000</v>
      </c>
      <c r="G40" s="61">
        <f t="shared" si="7"/>
        <v>2040000</v>
      </c>
    </row>
    <row r="41" spans="1:7" x14ac:dyDescent="0.3">
      <c r="A41" s="46">
        <v>11</v>
      </c>
      <c r="B41" s="62" t="s">
        <v>62</v>
      </c>
      <c r="C41" s="63">
        <v>557723</v>
      </c>
      <c r="D41" s="63">
        <v>1331875</v>
      </c>
      <c r="E41" s="63">
        <f>100000+1000000</f>
        <v>1100000</v>
      </c>
      <c r="F41" s="63">
        <v>840000</v>
      </c>
      <c r="G41" s="63">
        <v>2040000</v>
      </c>
    </row>
    <row r="42" spans="1:7" s="25" customFormat="1" x14ac:dyDescent="0.3">
      <c r="A42" s="43">
        <v>3</v>
      </c>
      <c r="B42" s="60" t="s">
        <v>63</v>
      </c>
      <c r="C42" s="61">
        <f>C43</f>
        <v>5713184.2599999998</v>
      </c>
      <c r="D42" s="61">
        <f t="shared" ref="D42:G42" si="8">D43</f>
        <v>5815778</v>
      </c>
      <c r="E42" s="61">
        <f t="shared" si="8"/>
        <v>8074841</v>
      </c>
      <c r="F42" s="61">
        <f t="shared" si="8"/>
        <v>9734167</v>
      </c>
      <c r="G42" s="61">
        <f t="shared" si="8"/>
        <v>9905584</v>
      </c>
    </row>
    <row r="43" spans="1:7" x14ac:dyDescent="0.3">
      <c r="A43" s="46">
        <v>31</v>
      </c>
      <c r="B43" s="62" t="s">
        <v>63</v>
      </c>
      <c r="C43" s="63">
        <v>5713184.2599999998</v>
      </c>
      <c r="D43" s="63">
        <v>5815778</v>
      </c>
      <c r="E43" s="63">
        <v>8074841</v>
      </c>
      <c r="F43" s="63">
        <v>9734167</v>
      </c>
      <c r="G43" s="63">
        <v>9905584</v>
      </c>
    </row>
    <row r="44" spans="1:7" s="25" customFormat="1" x14ac:dyDescent="0.3">
      <c r="A44" s="43">
        <v>4</v>
      </c>
      <c r="B44" s="60" t="s">
        <v>66</v>
      </c>
      <c r="C44" s="61">
        <f>C45+C46</f>
        <v>20846943.690000001</v>
      </c>
      <c r="D44" s="61">
        <v>23943968</v>
      </c>
      <c r="E44" s="61">
        <v>26229611</v>
      </c>
      <c r="F44" s="61">
        <v>28510644</v>
      </c>
      <c r="G44" s="61">
        <v>28339227</v>
      </c>
    </row>
    <row r="45" spans="1:7" x14ac:dyDescent="0.3">
      <c r="A45" s="46">
        <v>43</v>
      </c>
      <c r="B45" s="64" t="s">
        <v>65</v>
      </c>
      <c r="C45" s="63">
        <v>19563646.690000001</v>
      </c>
      <c r="D45" s="63">
        <v>23225336</v>
      </c>
      <c r="E45" s="63">
        <v>25510979</v>
      </c>
      <c r="F45" s="63">
        <v>27792012</v>
      </c>
      <c r="G45" s="63">
        <v>27620595</v>
      </c>
    </row>
    <row r="46" spans="1:7" x14ac:dyDescent="0.3">
      <c r="A46" s="46">
        <v>44</v>
      </c>
      <c r="B46" s="64" t="s">
        <v>64</v>
      </c>
      <c r="C46" s="98">
        <f>799795.97+483501.03</f>
        <v>1283297</v>
      </c>
      <c r="D46" s="63">
        <v>718632</v>
      </c>
      <c r="E46" s="63">
        <v>718632</v>
      </c>
      <c r="F46" s="63">
        <v>718632</v>
      </c>
      <c r="G46" s="63">
        <v>718632</v>
      </c>
    </row>
    <row r="47" spans="1:7" s="25" customFormat="1" x14ac:dyDescent="0.3">
      <c r="A47" s="43">
        <v>5</v>
      </c>
      <c r="B47" s="65" t="s">
        <v>67</v>
      </c>
      <c r="C47" s="61">
        <f>C48+C49+C50</f>
        <v>612975.33000000007</v>
      </c>
      <c r="D47" s="61">
        <f t="shared" ref="D47:G47" si="9">D48+D49+D50</f>
        <v>17785792</v>
      </c>
      <c r="E47" s="61">
        <f t="shared" si="9"/>
        <v>3373872</v>
      </c>
      <c r="F47" s="61">
        <f t="shared" si="9"/>
        <v>350000</v>
      </c>
      <c r="G47" s="61">
        <f t="shared" si="9"/>
        <v>350000</v>
      </c>
    </row>
    <row r="48" spans="1:7" x14ac:dyDescent="0.3">
      <c r="A48" s="46">
        <v>51</v>
      </c>
      <c r="B48" s="64" t="s">
        <v>68</v>
      </c>
      <c r="C48" s="63">
        <v>253999.74</v>
      </c>
      <c r="D48" s="63">
        <v>17282792</v>
      </c>
      <c r="E48" s="63">
        <v>0</v>
      </c>
      <c r="F48" s="63">
        <v>0</v>
      </c>
      <c r="G48" s="63">
        <v>0</v>
      </c>
    </row>
    <row r="49" spans="1:7" x14ac:dyDescent="0.3">
      <c r="A49" s="46">
        <v>52</v>
      </c>
      <c r="B49" s="64" t="s">
        <v>69</v>
      </c>
      <c r="C49" s="63">
        <v>358975.59</v>
      </c>
      <c r="D49" s="63">
        <v>503000</v>
      </c>
      <c r="E49" s="63">
        <v>848772</v>
      </c>
      <c r="F49" s="63">
        <v>350000</v>
      </c>
      <c r="G49" s="63">
        <v>350000</v>
      </c>
    </row>
    <row r="50" spans="1:7" x14ac:dyDescent="0.3">
      <c r="A50" s="46">
        <v>58</v>
      </c>
      <c r="B50" s="64" t="s">
        <v>70</v>
      </c>
      <c r="C50" s="63">
        <v>0</v>
      </c>
      <c r="D50" s="63">
        <v>0</v>
      </c>
      <c r="E50" s="63">
        <f>E51</f>
        <v>2525100</v>
      </c>
      <c r="F50" s="63">
        <v>0</v>
      </c>
      <c r="G50" s="63">
        <v>0</v>
      </c>
    </row>
    <row r="51" spans="1:7" x14ac:dyDescent="0.3">
      <c r="A51" s="66">
        <v>581</v>
      </c>
      <c r="B51" s="64" t="s">
        <v>71</v>
      </c>
      <c r="C51" s="63">
        <v>0</v>
      </c>
      <c r="D51" s="63">
        <v>0</v>
      </c>
      <c r="E51" s="63">
        <v>2525100</v>
      </c>
      <c r="F51" s="63">
        <v>0</v>
      </c>
      <c r="G51" s="63">
        <v>0</v>
      </c>
    </row>
    <row r="52" spans="1:7" x14ac:dyDescent="0.3">
      <c r="A52" s="66">
        <v>58155</v>
      </c>
      <c r="B52" s="64" t="s">
        <v>72</v>
      </c>
      <c r="C52" s="63">
        <v>0</v>
      </c>
      <c r="D52" s="63">
        <v>0</v>
      </c>
      <c r="E52" s="63">
        <v>2525100</v>
      </c>
      <c r="F52" s="63">
        <v>0</v>
      </c>
      <c r="G52" s="63">
        <v>0</v>
      </c>
    </row>
    <row r="53" spans="1:7" s="25" customFormat="1" x14ac:dyDescent="0.3">
      <c r="A53" s="43">
        <v>6</v>
      </c>
      <c r="B53" s="65" t="s">
        <v>73</v>
      </c>
      <c r="C53" s="61">
        <f>C54</f>
        <v>44053.59</v>
      </c>
      <c r="D53" s="61">
        <f t="shared" ref="D53:G53" si="10">D54</f>
        <v>60000</v>
      </c>
      <c r="E53" s="61">
        <f t="shared" si="10"/>
        <v>60000</v>
      </c>
      <c r="F53" s="61">
        <f t="shared" si="10"/>
        <v>60000</v>
      </c>
      <c r="G53" s="61">
        <f t="shared" si="10"/>
        <v>60000</v>
      </c>
    </row>
    <row r="54" spans="1:7" x14ac:dyDescent="0.3">
      <c r="A54" s="46">
        <v>61</v>
      </c>
      <c r="B54" s="64" t="s">
        <v>73</v>
      </c>
      <c r="C54" s="63">
        <v>44053.59</v>
      </c>
      <c r="D54" s="63">
        <v>60000</v>
      </c>
      <c r="E54" s="63">
        <v>60000</v>
      </c>
      <c r="F54" s="63">
        <v>60000</v>
      </c>
      <c r="G54" s="63">
        <v>60000</v>
      </c>
    </row>
    <row r="55" spans="1:7" s="25" customFormat="1" ht="26.4" x14ac:dyDescent="0.3">
      <c r="A55" s="43">
        <v>7</v>
      </c>
      <c r="B55" s="65" t="s">
        <v>75</v>
      </c>
      <c r="C55" s="61">
        <f>C56</f>
        <v>8998.44</v>
      </c>
      <c r="D55" s="61">
        <f t="shared" ref="D55:G55" si="11">D56</f>
        <v>19700</v>
      </c>
      <c r="E55" s="61">
        <f t="shared" si="11"/>
        <v>20000</v>
      </c>
      <c r="F55" s="61">
        <f t="shared" si="11"/>
        <v>30000</v>
      </c>
      <c r="G55" s="61">
        <f t="shared" si="11"/>
        <v>30000</v>
      </c>
    </row>
    <row r="56" spans="1:7" x14ac:dyDescent="0.3">
      <c r="A56" s="46">
        <v>71</v>
      </c>
      <c r="B56" s="64" t="s">
        <v>74</v>
      </c>
      <c r="C56" s="63">
        <v>8998.44</v>
      </c>
      <c r="D56" s="63">
        <v>19700</v>
      </c>
      <c r="E56" s="63">
        <v>20000</v>
      </c>
      <c r="F56" s="63">
        <v>30000</v>
      </c>
      <c r="G56" s="63">
        <v>30000</v>
      </c>
    </row>
    <row r="59" spans="1:7" ht="26.4" x14ac:dyDescent="0.3">
      <c r="A59" s="37" t="s">
        <v>34</v>
      </c>
      <c r="B59" s="38" t="s">
        <v>25</v>
      </c>
      <c r="C59" s="39" t="s">
        <v>36</v>
      </c>
      <c r="D59" s="39" t="s">
        <v>37</v>
      </c>
      <c r="E59" s="37" t="s">
        <v>38</v>
      </c>
      <c r="F59" s="37" t="s">
        <v>39</v>
      </c>
      <c r="G59" s="37" t="s">
        <v>40</v>
      </c>
    </row>
    <row r="60" spans="1:7" x14ac:dyDescent="0.3">
      <c r="A60" s="40">
        <v>1</v>
      </c>
      <c r="B60" s="40">
        <v>2</v>
      </c>
      <c r="C60" s="40">
        <v>3</v>
      </c>
      <c r="D60" s="40">
        <v>4</v>
      </c>
      <c r="E60" s="40">
        <v>5</v>
      </c>
      <c r="F60" s="40">
        <v>6</v>
      </c>
      <c r="G60" s="40">
        <v>7</v>
      </c>
    </row>
    <row r="61" spans="1:7" x14ac:dyDescent="0.3">
      <c r="A61" s="53"/>
      <c r="B61" s="54" t="s">
        <v>50</v>
      </c>
      <c r="C61" s="55">
        <f>C62+C64+C66+C69+C75+C77+C79</f>
        <v>27154933.739999998</v>
      </c>
      <c r="D61" s="55">
        <f t="shared" ref="D61:G61" si="12">D62+D64+D66+D69+D75+D77+D79</f>
        <v>51975264</v>
      </c>
      <c r="E61" s="55">
        <f t="shared" si="12"/>
        <v>40608731</v>
      </c>
      <c r="F61" s="55">
        <f t="shared" si="12"/>
        <v>32378236</v>
      </c>
      <c r="G61" s="55">
        <f t="shared" si="12"/>
        <v>33823974</v>
      </c>
    </row>
    <row r="62" spans="1:7" s="25" customFormat="1" x14ac:dyDescent="0.3">
      <c r="A62" s="43">
        <v>1</v>
      </c>
      <c r="B62" s="65" t="s">
        <v>62</v>
      </c>
      <c r="C62" s="67">
        <f>C63</f>
        <v>557723</v>
      </c>
      <c r="D62" s="67">
        <f t="shared" ref="D62:G62" si="13">D63</f>
        <v>1331875</v>
      </c>
      <c r="E62" s="67">
        <f t="shared" si="13"/>
        <v>1100000</v>
      </c>
      <c r="F62" s="67">
        <f t="shared" si="13"/>
        <v>640000</v>
      </c>
      <c r="G62" s="67">
        <f t="shared" si="13"/>
        <v>1640000</v>
      </c>
    </row>
    <row r="63" spans="1:7" x14ac:dyDescent="0.3">
      <c r="A63" s="46">
        <v>11</v>
      </c>
      <c r="B63" s="64" t="s">
        <v>62</v>
      </c>
      <c r="C63" s="68">
        <v>557723</v>
      </c>
      <c r="D63" s="68">
        <v>1331875</v>
      </c>
      <c r="E63" s="68">
        <f>100000+1000000</f>
        <v>1100000</v>
      </c>
      <c r="F63" s="68">
        <v>640000</v>
      </c>
      <c r="G63" s="68">
        <v>1640000</v>
      </c>
    </row>
    <row r="64" spans="1:7" s="25" customFormat="1" x14ac:dyDescent="0.3">
      <c r="A64" s="43">
        <v>3</v>
      </c>
      <c r="B64" s="65" t="s">
        <v>63</v>
      </c>
      <c r="C64" s="67">
        <f>C65</f>
        <v>5291154.8</v>
      </c>
      <c r="D64" s="67">
        <f t="shared" ref="D64:G64" si="14">D65</f>
        <v>5437112</v>
      </c>
      <c r="E64" s="67">
        <f t="shared" si="14"/>
        <v>7730449</v>
      </c>
      <c r="F64" s="67">
        <f t="shared" si="14"/>
        <v>9644900</v>
      </c>
      <c r="G64" s="67">
        <f t="shared" si="14"/>
        <v>9816317</v>
      </c>
    </row>
    <row r="65" spans="1:7" x14ac:dyDescent="0.3">
      <c r="A65" s="46">
        <v>31</v>
      </c>
      <c r="B65" s="64" t="s">
        <v>63</v>
      </c>
      <c r="C65" s="68">
        <v>5291154.8</v>
      </c>
      <c r="D65" s="68">
        <v>5437112</v>
      </c>
      <c r="E65" s="68">
        <v>7730449</v>
      </c>
      <c r="F65" s="68">
        <v>9644900</v>
      </c>
      <c r="G65" s="68">
        <v>9816317</v>
      </c>
    </row>
    <row r="66" spans="1:7" s="25" customFormat="1" x14ac:dyDescent="0.3">
      <c r="A66" s="43">
        <v>4</v>
      </c>
      <c r="B66" s="60" t="s">
        <v>66</v>
      </c>
      <c r="C66" s="67">
        <f>C67+C68</f>
        <v>20658312.009999998</v>
      </c>
      <c r="D66" s="67">
        <v>22340785</v>
      </c>
      <c r="E66" s="67">
        <v>23324410</v>
      </c>
      <c r="F66" s="67">
        <v>21653336</v>
      </c>
      <c r="G66" s="67">
        <v>21927657</v>
      </c>
    </row>
    <row r="67" spans="1:7" x14ac:dyDescent="0.3">
      <c r="A67" s="46">
        <v>43</v>
      </c>
      <c r="B67" s="64" t="s">
        <v>65</v>
      </c>
      <c r="C67" s="68">
        <v>19858516.039999999</v>
      </c>
      <c r="D67" s="68">
        <v>22106444</v>
      </c>
      <c r="E67" s="68">
        <v>23090069</v>
      </c>
      <c r="F67" s="68">
        <v>21418995</v>
      </c>
      <c r="G67" s="68">
        <v>21693316</v>
      </c>
    </row>
    <row r="68" spans="1:7" x14ac:dyDescent="0.3">
      <c r="A68" s="46">
        <v>44</v>
      </c>
      <c r="B68" s="64" t="s">
        <v>64</v>
      </c>
      <c r="C68" s="97">
        <v>799795.97</v>
      </c>
      <c r="D68" s="68">
        <v>234341</v>
      </c>
      <c r="E68" s="68">
        <v>234341</v>
      </c>
      <c r="F68" s="68">
        <v>234341</v>
      </c>
      <c r="G68" s="68">
        <v>234341</v>
      </c>
    </row>
    <row r="69" spans="1:7" s="25" customFormat="1" x14ac:dyDescent="0.3">
      <c r="A69" s="43">
        <v>5</v>
      </c>
      <c r="B69" s="65" t="s">
        <v>67</v>
      </c>
      <c r="C69" s="67">
        <f>C70+C71+C72</f>
        <v>594691.9</v>
      </c>
      <c r="D69" s="67">
        <f t="shared" ref="D69:G69" si="15">D70+D71+D72</f>
        <v>17785792</v>
      </c>
      <c r="E69" s="67">
        <f t="shared" si="15"/>
        <v>3373872</v>
      </c>
      <c r="F69" s="67">
        <f t="shared" si="15"/>
        <v>350000</v>
      </c>
      <c r="G69" s="67">
        <f t="shared" si="15"/>
        <v>350000</v>
      </c>
    </row>
    <row r="70" spans="1:7" x14ac:dyDescent="0.3">
      <c r="A70" s="46">
        <v>51</v>
      </c>
      <c r="B70" s="64" t="s">
        <v>68</v>
      </c>
      <c r="C70" s="68">
        <v>249235.06</v>
      </c>
      <c r="D70" s="68">
        <v>17282792</v>
      </c>
      <c r="E70" s="68">
        <v>0</v>
      </c>
      <c r="F70" s="68">
        <v>0</v>
      </c>
      <c r="G70" s="68">
        <v>0</v>
      </c>
    </row>
    <row r="71" spans="1:7" x14ac:dyDescent="0.3">
      <c r="A71" s="46">
        <v>52</v>
      </c>
      <c r="B71" s="64" t="s">
        <v>69</v>
      </c>
      <c r="C71" s="68">
        <v>345456.84</v>
      </c>
      <c r="D71" s="68">
        <v>503000</v>
      </c>
      <c r="E71" s="68">
        <v>848772</v>
      </c>
      <c r="F71" s="68">
        <v>350000</v>
      </c>
      <c r="G71" s="68">
        <v>350000</v>
      </c>
    </row>
    <row r="72" spans="1:7" x14ac:dyDescent="0.3">
      <c r="A72" s="46">
        <v>58</v>
      </c>
      <c r="B72" s="64" t="s">
        <v>70</v>
      </c>
      <c r="C72" s="68">
        <v>0</v>
      </c>
      <c r="D72" s="68">
        <v>0</v>
      </c>
      <c r="E72" s="68">
        <f>E73</f>
        <v>2525100</v>
      </c>
      <c r="F72" s="68">
        <v>0</v>
      </c>
      <c r="G72" s="68">
        <v>0</v>
      </c>
    </row>
    <row r="73" spans="1:7" x14ac:dyDescent="0.3">
      <c r="A73" s="66">
        <v>581</v>
      </c>
      <c r="B73" s="64" t="s">
        <v>71</v>
      </c>
      <c r="C73" s="68">
        <v>0</v>
      </c>
      <c r="D73" s="68">
        <v>0</v>
      </c>
      <c r="E73" s="68">
        <v>2525100</v>
      </c>
      <c r="F73" s="68">
        <v>0</v>
      </c>
      <c r="G73" s="68">
        <v>0</v>
      </c>
    </row>
    <row r="74" spans="1:7" x14ac:dyDescent="0.3">
      <c r="A74" s="66">
        <v>58155</v>
      </c>
      <c r="B74" s="64" t="s">
        <v>72</v>
      </c>
      <c r="C74" s="68">
        <v>0</v>
      </c>
      <c r="D74" s="68">
        <v>0</v>
      </c>
      <c r="E74" s="68">
        <v>2525100</v>
      </c>
      <c r="F74" s="68">
        <v>0</v>
      </c>
      <c r="G74" s="68">
        <v>0</v>
      </c>
    </row>
    <row r="75" spans="1:7" s="25" customFormat="1" x14ac:dyDescent="0.3">
      <c r="A75" s="43">
        <v>6</v>
      </c>
      <c r="B75" s="65" t="s">
        <v>73</v>
      </c>
      <c r="C75" s="67">
        <f>C76</f>
        <v>44053.59</v>
      </c>
      <c r="D75" s="67">
        <f t="shared" ref="D75:G75" si="16">D76</f>
        <v>60000</v>
      </c>
      <c r="E75" s="67">
        <f t="shared" si="16"/>
        <v>60000</v>
      </c>
      <c r="F75" s="67">
        <f t="shared" si="16"/>
        <v>60000</v>
      </c>
      <c r="G75" s="67">
        <f t="shared" si="16"/>
        <v>60000</v>
      </c>
    </row>
    <row r="76" spans="1:7" x14ac:dyDescent="0.3">
      <c r="A76" s="46">
        <v>61</v>
      </c>
      <c r="B76" s="64" t="s">
        <v>73</v>
      </c>
      <c r="C76" s="68">
        <v>44053.59</v>
      </c>
      <c r="D76" s="68">
        <v>60000</v>
      </c>
      <c r="E76" s="68">
        <v>60000</v>
      </c>
      <c r="F76" s="68">
        <v>60000</v>
      </c>
      <c r="G76" s="68">
        <v>60000</v>
      </c>
    </row>
    <row r="77" spans="1:7" s="25" customFormat="1" ht="26.4" x14ac:dyDescent="0.3">
      <c r="A77" s="43">
        <v>7</v>
      </c>
      <c r="B77" s="65" t="s">
        <v>75</v>
      </c>
      <c r="C77" s="67">
        <f>C78</f>
        <v>8998.44</v>
      </c>
      <c r="D77" s="67">
        <f t="shared" ref="D77:G77" si="17">D78</f>
        <v>19700</v>
      </c>
      <c r="E77" s="67">
        <f t="shared" si="17"/>
        <v>20000</v>
      </c>
      <c r="F77" s="67">
        <f t="shared" si="17"/>
        <v>30000</v>
      </c>
      <c r="G77" s="67">
        <f t="shared" si="17"/>
        <v>30000</v>
      </c>
    </row>
    <row r="78" spans="1:7" x14ac:dyDescent="0.3">
      <c r="A78" s="46">
        <v>71</v>
      </c>
      <c r="B78" s="64" t="s">
        <v>74</v>
      </c>
      <c r="C78" s="68">
        <v>8998.44</v>
      </c>
      <c r="D78" s="68">
        <v>19700</v>
      </c>
      <c r="E78" s="68">
        <v>20000</v>
      </c>
      <c r="F78" s="68">
        <v>30000</v>
      </c>
      <c r="G78" s="68">
        <v>30000</v>
      </c>
    </row>
    <row r="79" spans="1:7" s="25" customFormat="1" x14ac:dyDescent="0.3">
      <c r="A79" s="43">
        <v>8</v>
      </c>
      <c r="B79" s="65" t="s">
        <v>76</v>
      </c>
      <c r="C79" s="67">
        <f>C80</f>
        <v>0</v>
      </c>
      <c r="D79" s="67">
        <f t="shared" ref="D79:G79" si="18">D80</f>
        <v>5000000</v>
      </c>
      <c r="E79" s="67">
        <f t="shared" si="18"/>
        <v>5000000</v>
      </c>
      <c r="F79" s="67">
        <f t="shared" si="18"/>
        <v>0</v>
      </c>
      <c r="G79" s="67">
        <f t="shared" si="18"/>
        <v>0</v>
      </c>
    </row>
    <row r="80" spans="1:7" x14ac:dyDescent="0.3">
      <c r="A80" s="46">
        <v>81</v>
      </c>
      <c r="B80" s="64" t="s">
        <v>76</v>
      </c>
      <c r="C80" s="68">
        <v>0</v>
      </c>
      <c r="D80" s="68">
        <v>5000000</v>
      </c>
      <c r="E80" s="68">
        <v>5000000</v>
      </c>
      <c r="F80" s="68">
        <v>0</v>
      </c>
      <c r="G80" s="68">
        <v>0</v>
      </c>
    </row>
    <row r="83" spans="1:7" s="27" customFormat="1" ht="15.6" x14ac:dyDescent="0.25">
      <c r="B83" s="132" t="s">
        <v>77</v>
      </c>
      <c r="C83" s="132"/>
      <c r="D83" s="132"/>
      <c r="E83" s="132"/>
      <c r="F83" s="132"/>
      <c r="G83" s="132"/>
    </row>
    <row r="85" spans="1:7" ht="26.4" x14ac:dyDescent="0.3">
      <c r="A85" s="37" t="s">
        <v>34</v>
      </c>
      <c r="B85" s="37" t="s">
        <v>25</v>
      </c>
      <c r="C85" s="39" t="s">
        <v>36</v>
      </c>
      <c r="D85" s="39" t="s">
        <v>37</v>
      </c>
      <c r="E85" s="37" t="s">
        <v>38</v>
      </c>
      <c r="F85" s="37" t="s">
        <v>39</v>
      </c>
      <c r="G85" s="37" t="s">
        <v>40</v>
      </c>
    </row>
    <row r="86" spans="1:7" x14ac:dyDescent="0.3">
      <c r="A86" s="40">
        <v>1</v>
      </c>
      <c r="B86" s="40">
        <v>2</v>
      </c>
      <c r="C86" s="40">
        <v>3</v>
      </c>
      <c r="D86" s="40">
        <v>4</v>
      </c>
      <c r="E86" s="40">
        <v>5</v>
      </c>
      <c r="F86" s="40">
        <v>6</v>
      </c>
      <c r="G86" s="40">
        <v>7</v>
      </c>
    </row>
    <row r="87" spans="1:7" x14ac:dyDescent="0.3">
      <c r="A87" s="53"/>
      <c r="B87" s="54" t="s">
        <v>50</v>
      </c>
      <c r="C87" s="108">
        <f>C88</f>
        <v>27154933.739999998</v>
      </c>
      <c r="D87" s="108">
        <f t="shared" ref="D87:G87" si="19">D88</f>
        <v>51975264</v>
      </c>
      <c r="E87" s="108">
        <f t="shared" si="19"/>
        <v>40608731</v>
      </c>
      <c r="F87" s="108">
        <f t="shared" si="19"/>
        <v>32378236</v>
      </c>
      <c r="G87" s="108">
        <f t="shared" si="19"/>
        <v>33823974</v>
      </c>
    </row>
    <row r="88" spans="1:7" x14ac:dyDescent="0.3">
      <c r="A88" s="69" t="s">
        <v>78</v>
      </c>
      <c r="B88" s="65" t="s">
        <v>82</v>
      </c>
      <c r="C88" s="109">
        <f t="shared" ref="C88:D88" si="20">C89+C90+C91</f>
        <v>27154933.739999998</v>
      </c>
      <c r="D88" s="109">
        <f t="shared" si="20"/>
        <v>51975264</v>
      </c>
      <c r="E88" s="109">
        <f>E89+E90+E91</f>
        <v>40608731</v>
      </c>
      <c r="F88" s="109">
        <f t="shared" ref="F88:G88" si="21">F89+F90+F91</f>
        <v>32378236</v>
      </c>
      <c r="G88" s="109">
        <f t="shared" si="21"/>
        <v>33823974</v>
      </c>
    </row>
    <row r="89" spans="1:7" x14ac:dyDescent="0.3">
      <c r="A89" s="70" t="s">
        <v>79</v>
      </c>
      <c r="B89" s="64" t="s">
        <v>83</v>
      </c>
      <c r="C89" s="97">
        <f>25070276.29</f>
        <v>25070276.289999999</v>
      </c>
      <c r="D89" s="97">
        <v>26161550</v>
      </c>
      <c r="E89" s="97">
        <v>29314128</v>
      </c>
      <c r="F89" s="97">
        <v>29680395</v>
      </c>
      <c r="G89" s="97">
        <v>30124133</v>
      </c>
    </row>
    <row r="90" spans="1:7" x14ac:dyDescent="0.3">
      <c r="A90" s="70" t="s">
        <v>80</v>
      </c>
      <c r="B90" s="64" t="s">
        <v>84</v>
      </c>
      <c r="C90" s="97">
        <f>25579.21+132723</f>
        <v>158302.21</v>
      </c>
      <c r="D90" s="97">
        <v>23896114</v>
      </c>
      <c r="E90" s="97">
        <f>8144262+1000000</f>
        <v>9144262</v>
      </c>
      <c r="F90" s="97">
        <v>613500</v>
      </c>
      <c r="G90" s="97">
        <v>615500</v>
      </c>
    </row>
    <row r="91" spans="1:7" ht="28.5" customHeight="1" x14ac:dyDescent="0.3">
      <c r="A91" s="70" t="s">
        <v>81</v>
      </c>
      <c r="B91" s="64" t="s">
        <v>85</v>
      </c>
      <c r="C91" s="97">
        <f>701559.27+1224795.97</f>
        <v>1926355.24</v>
      </c>
      <c r="D91" s="97">
        <v>1917600</v>
      </c>
      <c r="E91" s="97">
        <v>2150341</v>
      </c>
      <c r="F91" s="97">
        <v>2084341</v>
      </c>
      <c r="G91" s="97">
        <v>3084341</v>
      </c>
    </row>
  </sheetData>
  <mergeCells count="4">
    <mergeCell ref="A2:G2"/>
    <mergeCell ref="A4:G4"/>
    <mergeCell ref="A35:G35"/>
    <mergeCell ref="B83:G83"/>
  </mergeCells>
  <pageMargins left="0.7" right="0.7" top="0.75" bottom="0.75" header="0.3" footer="0.3"/>
  <pageSetup paperSize="9" scale="57" fitToHeight="0" orientation="portrait" r:id="rId1"/>
  <rowBreaks count="2" manualBreakCount="2">
    <brk id="33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="89" zoomScaleNormal="89" workbookViewId="0">
      <selection activeCell="J19" sqref="J19"/>
    </sheetView>
  </sheetViews>
  <sheetFormatPr defaultRowHeight="14.4" x14ac:dyDescent="0.3"/>
  <cols>
    <col min="1" max="1" width="7.88671875" customWidth="1"/>
    <col min="2" max="2" width="44.6640625" customWidth="1"/>
    <col min="3" max="4" width="19.5546875" customWidth="1"/>
    <col min="5" max="7" width="19.44140625" customWidth="1"/>
  </cols>
  <sheetData>
    <row r="1" spans="1:7" ht="17.399999999999999" x14ac:dyDescent="0.3">
      <c r="A1" s="23"/>
      <c r="B1" s="24"/>
      <c r="C1" s="24"/>
      <c r="D1" s="24"/>
      <c r="E1" s="24"/>
      <c r="F1" s="24"/>
      <c r="G1" s="24"/>
    </row>
    <row r="2" spans="1:7" ht="15.6" x14ac:dyDescent="0.3">
      <c r="A2" s="132" t="s">
        <v>86</v>
      </c>
      <c r="B2" s="132"/>
      <c r="C2" s="132"/>
      <c r="D2" s="132"/>
      <c r="E2" s="132"/>
      <c r="F2" s="132"/>
      <c r="G2" s="132"/>
    </row>
    <row r="3" spans="1:7" ht="17.399999999999999" x14ac:dyDescent="0.3">
      <c r="A3" s="24"/>
      <c r="B3" s="24"/>
      <c r="C3" s="24"/>
      <c r="D3" s="24"/>
      <c r="E3" s="24"/>
      <c r="F3" s="24"/>
      <c r="G3" s="24"/>
    </row>
    <row r="4" spans="1:7" ht="15.6" x14ac:dyDescent="0.3">
      <c r="A4" s="132" t="s">
        <v>87</v>
      </c>
      <c r="B4" s="132"/>
      <c r="C4" s="132"/>
      <c r="D4" s="132"/>
      <c r="E4" s="132"/>
      <c r="F4" s="132"/>
      <c r="G4" s="132"/>
    </row>
    <row r="5" spans="1:7" ht="17.399999999999999" x14ac:dyDescent="0.3">
      <c r="A5" s="24"/>
      <c r="B5" s="24"/>
      <c r="C5" s="24"/>
      <c r="D5" s="24"/>
      <c r="E5" s="24"/>
      <c r="F5" s="24"/>
      <c r="G5" s="24"/>
    </row>
    <row r="6" spans="1:7" ht="26.4" x14ac:dyDescent="0.3">
      <c r="A6" s="37" t="s">
        <v>34</v>
      </c>
      <c r="B6" s="37" t="s">
        <v>25</v>
      </c>
      <c r="C6" s="39" t="s">
        <v>36</v>
      </c>
      <c r="D6" s="39" t="s">
        <v>37</v>
      </c>
      <c r="E6" s="37" t="s">
        <v>38</v>
      </c>
      <c r="F6" s="37" t="s">
        <v>39</v>
      </c>
      <c r="G6" s="37" t="s">
        <v>40</v>
      </c>
    </row>
    <row r="7" spans="1:7" x14ac:dyDescent="0.3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7" s="25" customFormat="1" x14ac:dyDescent="0.3">
      <c r="A8" s="43">
        <v>8</v>
      </c>
      <c r="B8" s="72" t="s">
        <v>88</v>
      </c>
      <c r="C8" s="56">
        <v>498586.14</v>
      </c>
      <c r="D8" s="56">
        <v>5000000</v>
      </c>
      <c r="E8" s="56">
        <v>5000000</v>
      </c>
      <c r="F8" s="56">
        <v>0</v>
      </c>
      <c r="G8" s="56">
        <v>0</v>
      </c>
    </row>
    <row r="9" spans="1:7" s="26" customFormat="1" x14ac:dyDescent="0.3">
      <c r="A9" s="46">
        <v>84</v>
      </c>
      <c r="B9" s="73" t="s">
        <v>89</v>
      </c>
      <c r="C9" s="57">
        <v>498586.14</v>
      </c>
      <c r="D9" s="57">
        <v>5000000</v>
      </c>
      <c r="E9" s="57">
        <v>5000000</v>
      </c>
      <c r="F9" s="57">
        <v>0</v>
      </c>
      <c r="G9" s="57">
        <v>0</v>
      </c>
    </row>
    <row r="10" spans="1:7" s="25" customFormat="1" x14ac:dyDescent="0.3">
      <c r="A10" s="43">
        <v>5</v>
      </c>
      <c r="B10" s="72" t="s">
        <v>90</v>
      </c>
      <c r="C10" s="56">
        <f>C11</f>
        <v>1831389.46</v>
      </c>
      <c r="D10" s="56">
        <v>1981849</v>
      </c>
      <c r="E10" s="56">
        <v>1981849</v>
      </c>
      <c r="F10" s="56">
        <v>981848</v>
      </c>
      <c r="G10" s="56">
        <v>1181848</v>
      </c>
    </row>
    <row r="11" spans="1:7" s="26" customFormat="1" x14ac:dyDescent="0.3">
      <c r="A11" s="46">
        <v>54</v>
      </c>
      <c r="B11" s="73" t="s">
        <v>91</v>
      </c>
      <c r="C11" s="57">
        <f>1347888.43+483501.03</f>
        <v>1831389.46</v>
      </c>
      <c r="D11" s="57">
        <v>1981849</v>
      </c>
      <c r="E11" s="57">
        <v>1981849</v>
      </c>
      <c r="F11" s="57">
        <v>981848</v>
      </c>
      <c r="G11" s="57">
        <v>1181848</v>
      </c>
    </row>
    <row r="14" spans="1:7" s="27" customFormat="1" ht="15.6" x14ac:dyDescent="0.25">
      <c r="B14" s="132" t="s">
        <v>92</v>
      </c>
      <c r="C14" s="132"/>
      <c r="D14" s="132"/>
      <c r="E14" s="132"/>
      <c r="F14" s="132"/>
      <c r="G14" s="132"/>
    </row>
    <row r="16" spans="1:7" ht="26.4" x14ac:dyDescent="0.3">
      <c r="A16" s="37" t="s">
        <v>34</v>
      </c>
      <c r="B16" s="37" t="s">
        <v>25</v>
      </c>
      <c r="C16" s="39" t="s">
        <v>36</v>
      </c>
      <c r="D16" s="39" t="s">
        <v>37</v>
      </c>
      <c r="E16" s="37" t="s">
        <v>38</v>
      </c>
      <c r="F16" s="37" t="s">
        <v>39</v>
      </c>
      <c r="G16" s="37" t="s">
        <v>40</v>
      </c>
    </row>
    <row r="17" spans="1:7" x14ac:dyDescent="0.3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</row>
    <row r="18" spans="1:7" s="25" customFormat="1" x14ac:dyDescent="0.3">
      <c r="A18" s="43">
        <v>8</v>
      </c>
      <c r="B18" s="65" t="s">
        <v>94</v>
      </c>
      <c r="C18" s="67">
        <v>498586.14</v>
      </c>
      <c r="D18" s="67">
        <v>5000000</v>
      </c>
      <c r="E18" s="67">
        <v>5000000</v>
      </c>
      <c r="F18" s="67">
        <v>0</v>
      </c>
      <c r="G18" s="67">
        <v>0</v>
      </c>
    </row>
    <row r="19" spans="1:7" x14ac:dyDescent="0.3">
      <c r="A19" s="46">
        <v>81</v>
      </c>
      <c r="B19" s="64" t="s">
        <v>76</v>
      </c>
      <c r="C19" s="68">
        <v>498586.14</v>
      </c>
      <c r="D19" s="68">
        <v>5000000</v>
      </c>
      <c r="E19" s="68">
        <v>5000000</v>
      </c>
      <c r="F19" s="68">
        <v>0</v>
      </c>
      <c r="G19" s="68">
        <v>0</v>
      </c>
    </row>
    <row r="20" spans="1:7" x14ac:dyDescent="0.3">
      <c r="A20" s="71"/>
      <c r="B20" s="65" t="s">
        <v>93</v>
      </c>
      <c r="C20" s="67">
        <f>C21+C23+C25</f>
        <v>1831389.46</v>
      </c>
      <c r="D20" s="67">
        <f t="shared" ref="D20:G20" si="0">D21+D23+D25</f>
        <v>1981849</v>
      </c>
      <c r="E20" s="67">
        <f t="shared" si="0"/>
        <v>1981849</v>
      </c>
      <c r="F20" s="67">
        <f t="shared" si="0"/>
        <v>981848</v>
      </c>
      <c r="G20" s="67">
        <f t="shared" si="0"/>
        <v>1181848</v>
      </c>
    </row>
    <row r="21" spans="1:7" s="25" customFormat="1" x14ac:dyDescent="0.3">
      <c r="A21" s="43">
        <v>1</v>
      </c>
      <c r="B21" s="65" t="s">
        <v>62</v>
      </c>
      <c r="C21" s="67">
        <v>0</v>
      </c>
      <c r="D21" s="67">
        <v>0</v>
      </c>
      <c r="E21" s="67">
        <v>0</v>
      </c>
      <c r="F21" s="67">
        <v>200000</v>
      </c>
      <c r="G21" s="67">
        <v>400000</v>
      </c>
    </row>
    <row r="22" spans="1:7" x14ac:dyDescent="0.3">
      <c r="A22" s="46">
        <v>11</v>
      </c>
      <c r="B22" s="64" t="s">
        <v>62</v>
      </c>
      <c r="C22" s="68">
        <v>0</v>
      </c>
      <c r="D22" s="68">
        <v>0</v>
      </c>
      <c r="E22" s="68">
        <v>0</v>
      </c>
      <c r="F22" s="68">
        <v>200000</v>
      </c>
      <c r="G22" s="68">
        <v>400000</v>
      </c>
    </row>
    <row r="23" spans="1:7" s="25" customFormat="1" x14ac:dyDescent="0.3">
      <c r="A23" s="43">
        <v>3</v>
      </c>
      <c r="B23" s="65" t="s">
        <v>63</v>
      </c>
      <c r="C23" s="67">
        <v>422029.46</v>
      </c>
      <c r="D23" s="67">
        <v>378666</v>
      </c>
      <c r="E23" s="67">
        <v>344392</v>
      </c>
      <c r="F23" s="67">
        <v>89267</v>
      </c>
      <c r="G23" s="67">
        <v>89267</v>
      </c>
    </row>
    <row r="24" spans="1:7" x14ac:dyDescent="0.3">
      <c r="A24" s="46">
        <v>31</v>
      </c>
      <c r="B24" s="64" t="s">
        <v>63</v>
      </c>
      <c r="C24" s="68">
        <v>422029.46</v>
      </c>
      <c r="D24" s="68">
        <v>378666</v>
      </c>
      <c r="E24" s="68">
        <v>344392</v>
      </c>
      <c r="F24" s="68">
        <v>89267</v>
      </c>
      <c r="G24" s="68">
        <v>89267</v>
      </c>
    </row>
    <row r="25" spans="1:7" s="25" customFormat="1" x14ac:dyDescent="0.3">
      <c r="A25" s="43">
        <v>4</v>
      </c>
      <c r="B25" s="65" t="s">
        <v>66</v>
      </c>
      <c r="C25" s="67">
        <f>C26+C27</f>
        <v>1409360</v>
      </c>
      <c r="D25" s="67">
        <v>1603183</v>
      </c>
      <c r="E25" s="67">
        <v>1637457</v>
      </c>
      <c r="F25" s="67">
        <v>692581</v>
      </c>
      <c r="G25" s="67">
        <v>692581</v>
      </c>
    </row>
    <row r="26" spans="1:7" x14ac:dyDescent="0.3">
      <c r="A26" s="46">
        <v>43</v>
      </c>
      <c r="B26" s="64" t="s">
        <v>65</v>
      </c>
      <c r="C26" s="68">
        <v>925858.97</v>
      </c>
      <c r="D26" s="68">
        <v>1118892</v>
      </c>
      <c r="E26" s="68">
        <v>1153166</v>
      </c>
      <c r="F26" s="68">
        <v>208290</v>
      </c>
      <c r="G26" s="68">
        <v>208290</v>
      </c>
    </row>
    <row r="27" spans="1:7" x14ac:dyDescent="0.3">
      <c r="A27" s="46">
        <v>44</v>
      </c>
      <c r="B27" s="64" t="s">
        <v>64</v>
      </c>
      <c r="C27" s="68">
        <v>483501.03</v>
      </c>
      <c r="D27" s="68">
        <v>484291</v>
      </c>
      <c r="E27" s="68">
        <v>484291</v>
      </c>
      <c r="F27" s="68">
        <v>484291</v>
      </c>
      <c r="G27" s="68">
        <v>484291</v>
      </c>
    </row>
  </sheetData>
  <mergeCells count="3">
    <mergeCell ref="A2:G2"/>
    <mergeCell ref="A4:G4"/>
    <mergeCell ref="B14:G14"/>
  </mergeCells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"/>
  <sheetViews>
    <sheetView zoomScale="130" zoomScaleNormal="130" workbookViewId="0">
      <pane ySplit="5" topLeftCell="A138" activePane="bottomLeft" state="frozen"/>
      <selection pane="bottomLeft" activeCell="B137" sqref="B137"/>
    </sheetView>
  </sheetViews>
  <sheetFormatPr defaultRowHeight="14.4" x14ac:dyDescent="0.3"/>
  <cols>
    <col min="1" max="1" width="16.109375" style="76" customWidth="1"/>
    <col min="2" max="2" width="53.33203125" style="79" customWidth="1"/>
    <col min="3" max="7" width="15.6640625" style="83" customWidth="1"/>
    <col min="8" max="8" width="13.109375" customWidth="1"/>
  </cols>
  <sheetData>
    <row r="1" spans="1:7" s="27" customFormat="1" ht="18" x14ac:dyDescent="0.25">
      <c r="A1" s="23"/>
      <c r="B1" s="77"/>
      <c r="C1" s="80"/>
      <c r="D1" s="80"/>
      <c r="E1" s="80"/>
      <c r="F1" s="81"/>
      <c r="G1" s="81"/>
    </row>
    <row r="2" spans="1:7" s="27" customFormat="1" ht="15.6" x14ac:dyDescent="0.3">
      <c r="A2" s="132" t="s">
        <v>95</v>
      </c>
      <c r="B2" s="133"/>
      <c r="C2" s="133"/>
      <c r="D2" s="133"/>
      <c r="E2" s="133"/>
      <c r="F2" s="133"/>
      <c r="G2" s="133"/>
    </row>
    <row r="3" spans="1:7" s="27" customFormat="1" ht="18" x14ac:dyDescent="0.25">
      <c r="A3" s="24"/>
      <c r="B3" s="77"/>
      <c r="C3" s="80"/>
      <c r="D3" s="80"/>
      <c r="E3" s="80"/>
      <c r="F3" s="81"/>
      <c r="G3" s="81"/>
    </row>
    <row r="4" spans="1:7" s="27" customFormat="1" ht="26.4" x14ac:dyDescent="0.25">
      <c r="A4" s="37" t="s">
        <v>96</v>
      </c>
      <c r="B4" s="37" t="s">
        <v>25</v>
      </c>
      <c r="C4" s="39" t="s">
        <v>36</v>
      </c>
      <c r="D4" s="39" t="s">
        <v>37</v>
      </c>
      <c r="E4" s="37" t="s">
        <v>97</v>
      </c>
      <c r="F4" s="37" t="s">
        <v>39</v>
      </c>
      <c r="G4" s="37" t="s">
        <v>40</v>
      </c>
    </row>
    <row r="5" spans="1:7" s="75" customFormat="1" ht="10.199999999999999" x14ac:dyDescent="0.2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</row>
    <row r="6" spans="1:7" s="84" customFormat="1" ht="43.5" customHeight="1" x14ac:dyDescent="0.3">
      <c r="A6" s="107" t="s">
        <v>98</v>
      </c>
      <c r="B6" s="102" t="s">
        <v>110</v>
      </c>
      <c r="C6" s="103">
        <f>C15+C36+C46</f>
        <v>28986323.200000007</v>
      </c>
      <c r="D6" s="103">
        <f>D15+D36+D46</f>
        <v>53957113</v>
      </c>
      <c r="E6" s="103">
        <f>E15+E36+E46</f>
        <v>42590580</v>
      </c>
      <c r="F6" s="103">
        <f>F15+F36+F46</f>
        <v>33360084</v>
      </c>
      <c r="G6" s="103">
        <f>G15+G36+G46</f>
        <v>35005822</v>
      </c>
    </row>
    <row r="7" spans="1:7" s="84" customFormat="1" x14ac:dyDescent="0.3">
      <c r="A7" s="104" t="s">
        <v>99</v>
      </c>
      <c r="B7" s="105" t="s">
        <v>111</v>
      </c>
      <c r="C7" s="106">
        <f>SUM(C8:C14)</f>
        <v>28986323.200000003</v>
      </c>
      <c r="D7" s="106">
        <f t="shared" ref="D7:G7" si="0">SUM(D8:D14)</f>
        <v>53957113</v>
      </c>
      <c r="E7" s="106">
        <f>SUM(E8:E14)</f>
        <v>42590580</v>
      </c>
      <c r="F7" s="106">
        <f t="shared" si="0"/>
        <v>33360084</v>
      </c>
      <c r="G7" s="106">
        <f t="shared" si="0"/>
        <v>35005822</v>
      </c>
    </row>
    <row r="8" spans="1:7" s="85" customFormat="1" x14ac:dyDescent="0.3">
      <c r="A8" s="93" t="s">
        <v>113</v>
      </c>
      <c r="B8" s="94" t="s">
        <v>112</v>
      </c>
      <c r="C8" s="95">
        <f>C17+C38+C42+C118</f>
        <v>557723</v>
      </c>
      <c r="D8" s="95">
        <f>D17+D38+D118</f>
        <v>1331875</v>
      </c>
      <c r="E8" s="95">
        <f>E17+E38+E118</f>
        <v>1100000</v>
      </c>
      <c r="F8" s="95">
        <f>F17+F38+F118</f>
        <v>840000</v>
      </c>
      <c r="G8" s="95">
        <f>G17+G38+G118</f>
        <v>2040000</v>
      </c>
    </row>
    <row r="9" spans="1:7" s="85" customFormat="1" x14ac:dyDescent="0.3">
      <c r="A9" s="93" t="s">
        <v>114</v>
      </c>
      <c r="B9" s="94" t="s">
        <v>63</v>
      </c>
      <c r="C9" s="95">
        <f>C21+C48+C74+C92+C105+C123</f>
        <v>5713184.2599999998</v>
      </c>
      <c r="D9" s="95">
        <f>D21+D48+D74+D92+D105+D123</f>
        <v>5815778</v>
      </c>
      <c r="E9" s="95">
        <f>E21+E48+E74+E92+E105+E123</f>
        <v>8074841</v>
      </c>
      <c r="F9" s="95">
        <f>F21+F48+F74+F92+F105+F123</f>
        <v>9734167</v>
      </c>
      <c r="G9" s="95">
        <f>G21+G48+G74+G92+G105+G123</f>
        <v>9905584</v>
      </c>
    </row>
    <row r="10" spans="1:7" s="85" customFormat="1" x14ac:dyDescent="0.3">
      <c r="A10" s="93" t="s">
        <v>115</v>
      </c>
      <c r="B10" s="94" t="s">
        <v>66</v>
      </c>
      <c r="C10" s="95">
        <f>C55+C78+C98+C108+C111+C128+C133</f>
        <v>22067672.010000002</v>
      </c>
      <c r="D10" s="95">
        <f t="shared" ref="D10:G10" si="1">D55+D78+D98+D108+D111+D128+D133</f>
        <v>23943968</v>
      </c>
      <c r="E10" s="95">
        <f t="shared" si="1"/>
        <v>24961867</v>
      </c>
      <c r="F10" s="95">
        <f t="shared" si="1"/>
        <v>22345917</v>
      </c>
      <c r="G10" s="95">
        <f t="shared" si="1"/>
        <v>22620238</v>
      </c>
    </row>
    <row r="11" spans="1:7" s="85" customFormat="1" x14ac:dyDescent="0.3">
      <c r="A11" s="93" t="s">
        <v>116</v>
      </c>
      <c r="B11" s="94" t="s">
        <v>67</v>
      </c>
      <c r="C11" s="95">
        <f>C25+C29+C62+C66+C82+C114</f>
        <v>594691.9</v>
      </c>
      <c r="D11" s="95">
        <f>D25+D29+D62+D66+D82+D114</f>
        <v>17785792</v>
      </c>
      <c r="E11" s="95">
        <f>E25+E29+E62+E66+E82+E114</f>
        <v>3373872</v>
      </c>
      <c r="F11" s="95">
        <f>F25+F29+F62+F66+F82+F114</f>
        <v>350000</v>
      </c>
      <c r="G11" s="95">
        <f>G25+G29+G62+G66+G82+G114</f>
        <v>350000</v>
      </c>
    </row>
    <row r="12" spans="1:7" s="85" customFormat="1" x14ac:dyDescent="0.3">
      <c r="A12" s="93" t="s">
        <v>117</v>
      </c>
      <c r="B12" s="94" t="s">
        <v>73</v>
      </c>
      <c r="C12" s="95">
        <f>C70+C85</f>
        <v>44053.59</v>
      </c>
      <c r="D12" s="95">
        <f t="shared" ref="D12:G12" si="2">D70+D85</f>
        <v>60000</v>
      </c>
      <c r="E12" s="95">
        <f t="shared" si="2"/>
        <v>60000</v>
      </c>
      <c r="F12" s="95">
        <f t="shared" si="2"/>
        <v>60000</v>
      </c>
      <c r="G12" s="95">
        <f t="shared" si="2"/>
        <v>60000</v>
      </c>
    </row>
    <row r="13" spans="1:7" s="85" customFormat="1" ht="26.4" x14ac:dyDescent="0.3">
      <c r="A13" s="93" t="s">
        <v>118</v>
      </c>
      <c r="B13" s="94" t="s">
        <v>75</v>
      </c>
      <c r="C13" s="95">
        <f>C88</f>
        <v>8998.44</v>
      </c>
      <c r="D13" s="95">
        <f t="shared" ref="D13:G13" si="3">D88</f>
        <v>19700</v>
      </c>
      <c r="E13" s="95">
        <f t="shared" si="3"/>
        <v>20000</v>
      </c>
      <c r="F13" s="95">
        <f t="shared" si="3"/>
        <v>30000</v>
      </c>
      <c r="G13" s="95">
        <f t="shared" si="3"/>
        <v>30000</v>
      </c>
    </row>
    <row r="14" spans="1:7" s="85" customFormat="1" x14ac:dyDescent="0.3">
      <c r="A14" s="93" t="s">
        <v>119</v>
      </c>
      <c r="B14" s="94" t="s">
        <v>76</v>
      </c>
      <c r="C14" s="95">
        <f>C33</f>
        <v>0</v>
      </c>
      <c r="D14" s="95">
        <f t="shared" ref="D14:G14" si="4">D33</f>
        <v>5000000</v>
      </c>
      <c r="E14" s="95">
        <f t="shared" si="4"/>
        <v>5000000</v>
      </c>
      <c r="F14" s="95">
        <f t="shared" si="4"/>
        <v>0</v>
      </c>
      <c r="G14" s="95">
        <f t="shared" si="4"/>
        <v>0</v>
      </c>
    </row>
    <row r="15" spans="1:7" s="89" customFormat="1" x14ac:dyDescent="0.3">
      <c r="A15" s="86" t="s">
        <v>100</v>
      </c>
      <c r="B15" s="87" t="s">
        <v>120</v>
      </c>
      <c r="C15" s="88">
        <f t="shared" ref="C15:D15" si="5">C16</f>
        <v>25579.21</v>
      </c>
      <c r="D15" s="88">
        <f t="shared" si="5"/>
        <v>23268114</v>
      </c>
      <c r="E15" s="88">
        <f>E16</f>
        <v>8533262</v>
      </c>
      <c r="F15" s="88">
        <f t="shared" ref="F15:G15" si="6">F16</f>
        <v>0</v>
      </c>
      <c r="G15" s="88">
        <f t="shared" si="6"/>
        <v>0</v>
      </c>
    </row>
    <row r="16" spans="1:7" s="7" customFormat="1" x14ac:dyDescent="0.3">
      <c r="A16" s="90" t="s">
        <v>101</v>
      </c>
      <c r="B16" s="91" t="s">
        <v>121</v>
      </c>
      <c r="C16" s="92">
        <f t="shared" ref="C16:D16" si="7">C17+C21+C25+C29+C33</f>
        <v>25579.21</v>
      </c>
      <c r="D16" s="92">
        <f t="shared" si="7"/>
        <v>23268114</v>
      </c>
      <c r="E16" s="92">
        <f>E17+E21+E25+E29+E33</f>
        <v>8533262</v>
      </c>
      <c r="F16" s="92">
        <f t="shared" ref="F16:G16" si="8">F17+F21+F25+F29+F33</f>
        <v>0</v>
      </c>
      <c r="G16" s="92">
        <f t="shared" si="8"/>
        <v>0</v>
      </c>
    </row>
    <row r="17" spans="1:8" s="85" customFormat="1" x14ac:dyDescent="0.3">
      <c r="A17" s="118" t="s">
        <v>122</v>
      </c>
      <c r="B17" s="94" t="s">
        <v>62</v>
      </c>
      <c r="C17" s="95">
        <f>C18</f>
        <v>0</v>
      </c>
      <c r="D17" s="95">
        <f t="shared" ref="D17:G17" si="9">D18</f>
        <v>1100000</v>
      </c>
      <c r="E17" s="95">
        <f t="shared" si="9"/>
        <v>1000000</v>
      </c>
      <c r="F17" s="95">
        <f t="shared" si="9"/>
        <v>0</v>
      </c>
      <c r="G17" s="95">
        <f t="shared" si="9"/>
        <v>0</v>
      </c>
    </row>
    <row r="18" spans="1:8" x14ac:dyDescent="0.3">
      <c r="A18" s="46">
        <v>4</v>
      </c>
      <c r="B18" s="78" t="s">
        <v>57</v>
      </c>
      <c r="C18" s="82">
        <f>C19+C20</f>
        <v>0</v>
      </c>
      <c r="D18" s="82">
        <f>D19+D20</f>
        <v>1100000</v>
      </c>
      <c r="E18" s="82">
        <f t="shared" ref="E18:G18" si="10">E19+E20</f>
        <v>1000000</v>
      </c>
      <c r="F18" s="82">
        <f t="shared" si="10"/>
        <v>0</v>
      </c>
      <c r="G18" s="82">
        <f t="shared" si="10"/>
        <v>0</v>
      </c>
    </row>
    <row r="19" spans="1:8" x14ac:dyDescent="0.3">
      <c r="A19" s="119">
        <v>42</v>
      </c>
      <c r="B19" s="78" t="s">
        <v>59</v>
      </c>
      <c r="C19" s="82">
        <v>0</v>
      </c>
      <c r="D19" s="82">
        <v>1000000</v>
      </c>
      <c r="E19" s="82">
        <v>1000000</v>
      </c>
      <c r="F19" s="82">
        <v>0</v>
      </c>
      <c r="G19" s="82">
        <v>0</v>
      </c>
      <c r="H19" s="17"/>
    </row>
    <row r="20" spans="1:8" x14ac:dyDescent="0.3">
      <c r="A20" s="119">
        <v>45</v>
      </c>
      <c r="B20" s="78" t="s">
        <v>60</v>
      </c>
      <c r="C20" s="82">
        <v>0</v>
      </c>
      <c r="D20" s="82">
        <v>100000</v>
      </c>
      <c r="E20" s="82">
        <v>0</v>
      </c>
      <c r="F20" s="82">
        <v>0</v>
      </c>
      <c r="G20" s="82">
        <v>0</v>
      </c>
      <c r="H20" s="17"/>
    </row>
    <row r="21" spans="1:8" s="85" customFormat="1" x14ac:dyDescent="0.3">
      <c r="A21" s="118" t="s">
        <v>123</v>
      </c>
      <c r="B21" s="94" t="s">
        <v>63</v>
      </c>
      <c r="C21" s="95">
        <f>C22</f>
        <v>9436.57</v>
      </c>
      <c r="D21" s="95">
        <f t="shared" ref="D21:G21" si="11">D22</f>
        <v>55322</v>
      </c>
      <c r="E21" s="95">
        <f t="shared" si="11"/>
        <v>8162</v>
      </c>
      <c r="F21" s="95">
        <f t="shared" si="11"/>
        <v>0</v>
      </c>
      <c r="G21" s="95">
        <f t="shared" si="11"/>
        <v>0</v>
      </c>
      <c r="H21" s="110"/>
    </row>
    <row r="22" spans="1:8" x14ac:dyDescent="0.3">
      <c r="A22" s="46">
        <v>4</v>
      </c>
      <c r="B22" s="78" t="s">
        <v>57</v>
      </c>
      <c r="C22" s="82">
        <f>C23+C24</f>
        <v>9436.57</v>
      </c>
      <c r="D22" s="82">
        <f t="shared" ref="D22:G22" si="12">D23+D24</f>
        <v>55322</v>
      </c>
      <c r="E22" s="82">
        <f t="shared" si="12"/>
        <v>8162</v>
      </c>
      <c r="F22" s="82">
        <f t="shared" si="12"/>
        <v>0</v>
      </c>
      <c r="G22" s="82">
        <f t="shared" si="12"/>
        <v>0</v>
      </c>
      <c r="H22" s="17"/>
    </row>
    <row r="23" spans="1:8" x14ac:dyDescent="0.3">
      <c r="A23" s="119">
        <v>42</v>
      </c>
      <c r="B23" s="78" t="s">
        <v>59</v>
      </c>
      <c r="C23" s="82">
        <v>0</v>
      </c>
      <c r="D23" s="82">
        <v>0</v>
      </c>
      <c r="E23" s="82">
        <v>8162</v>
      </c>
      <c r="F23" s="82">
        <v>0</v>
      </c>
      <c r="G23" s="82">
        <v>0</v>
      </c>
    </row>
    <row r="24" spans="1:8" x14ac:dyDescent="0.3">
      <c r="A24" s="119">
        <v>45</v>
      </c>
      <c r="B24" s="78" t="s">
        <v>60</v>
      </c>
      <c r="C24" s="82">
        <v>9436.57</v>
      </c>
      <c r="D24" s="82">
        <v>55322</v>
      </c>
      <c r="E24" s="82">
        <v>0</v>
      </c>
      <c r="F24" s="82">
        <v>0</v>
      </c>
      <c r="G24" s="82">
        <v>0</v>
      </c>
    </row>
    <row r="25" spans="1:8" s="85" customFormat="1" x14ac:dyDescent="0.3">
      <c r="A25" s="118" t="s">
        <v>124</v>
      </c>
      <c r="B25" s="94" t="s">
        <v>68</v>
      </c>
      <c r="C25" s="95">
        <f>C26</f>
        <v>16142.64</v>
      </c>
      <c r="D25" s="95">
        <f t="shared" ref="D25:G25" si="13">D26</f>
        <v>17112792</v>
      </c>
      <c r="E25" s="95">
        <f t="shared" si="13"/>
        <v>0</v>
      </c>
      <c r="F25" s="95">
        <f t="shared" si="13"/>
        <v>0</v>
      </c>
      <c r="G25" s="95">
        <f t="shared" si="13"/>
        <v>0</v>
      </c>
    </row>
    <row r="26" spans="1:8" x14ac:dyDescent="0.3">
      <c r="A26" s="46">
        <v>4</v>
      </c>
      <c r="B26" s="78" t="s">
        <v>57</v>
      </c>
      <c r="C26" s="82">
        <f>C27+C28</f>
        <v>16142.64</v>
      </c>
      <c r="D26" s="82">
        <f t="shared" ref="D26:G26" si="14">D27+D28</f>
        <v>17112792</v>
      </c>
      <c r="E26" s="82">
        <f t="shared" si="14"/>
        <v>0</v>
      </c>
      <c r="F26" s="82">
        <f t="shared" si="14"/>
        <v>0</v>
      </c>
      <c r="G26" s="82">
        <f t="shared" si="14"/>
        <v>0</v>
      </c>
    </row>
    <row r="27" spans="1:8" x14ac:dyDescent="0.3">
      <c r="A27" s="119">
        <v>42</v>
      </c>
      <c r="B27" s="78" t="s">
        <v>59</v>
      </c>
      <c r="C27" s="82">
        <v>0</v>
      </c>
      <c r="D27" s="82">
        <v>2148000</v>
      </c>
      <c r="E27" s="82">
        <v>0</v>
      </c>
      <c r="F27" s="82">
        <v>0</v>
      </c>
      <c r="G27" s="82">
        <v>0</v>
      </c>
    </row>
    <row r="28" spans="1:8" x14ac:dyDescent="0.3">
      <c r="A28" s="119">
        <v>45</v>
      </c>
      <c r="B28" s="78" t="s">
        <v>60</v>
      </c>
      <c r="C28" s="82">
        <v>16142.64</v>
      </c>
      <c r="D28" s="82">
        <v>14964792</v>
      </c>
      <c r="E28" s="82">
        <v>0</v>
      </c>
      <c r="F28" s="82">
        <v>0</v>
      </c>
      <c r="G28" s="82">
        <v>0</v>
      </c>
    </row>
    <row r="29" spans="1:8" s="85" customFormat="1" x14ac:dyDescent="0.3">
      <c r="A29" s="118" t="s">
        <v>125</v>
      </c>
      <c r="B29" s="94" t="s">
        <v>70</v>
      </c>
      <c r="C29" s="95">
        <f>C30</f>
        <v>0</v>
      </c>
      <c r="D29" s="95">
        <f t="shared" ref="D29:G29" si="15">D30</f>
        <v>0</v>
      </c>
      <c r="E29" s="95">
        <f t="shared" si="15"/>
        <v>2525100</v>
      </c>
      <c r="F29" s="95">
        <f t="shared" si="15"/>
        <v>0</v>
      </c>
      <c r="G29" s="95">
        <f t="shared" si="15"/>
        <v>0</v>
      </c>
    </row>
    <row r="30" spans="1:8" x14ac:dyDescent="0.3">
      <c r="A30" s="46">
        <v>4</v>
      </c>
      <c r="B30" s="78" t="s">
        <v>57</v>
      </c>
      <c r="C30" s="82">
        <f>C31+C32</f>
        <v>0</v>
      </c>
      <c r="D30" s="82">
        <f t="shared" ref="D30:G30" si="16">D31+D32</f>
        <v>0</v>
      </c>
      <c r="E30" s="82">
        <f t="shared" si="16"/>
        <v>2525100</v>
      </c>
      <c r="F30" s="82">
        <f t="shared" si="16"/>
        <v>0</v>
      </c>
      <c r="G30" s="82">
        <f t="shared" si="16"/>
        <v>0</v>
      </c>
    </row>
    <row r="31" spans="1:8" x14ac:dyDescent="0.3">
      <c r="A31" s="119">
        <v>42</v>
      </c>
      <c r="B31" s="78" t="s">
        <v>59</v>
      </c>
      <c r="C31" s="82">
        <v>0</v>
      </c>
      <c r="D31" s="82">
        <v>0</v>
      </c>
      <c r="E31" s="82">
        <v>2139838</v>
      </c>
      <c r="F31" s="82">
        <v>0</v>
      </c>
      <c r="G31" s="82">
        <v>0</v>
      </c>
    </row>
    <row r="32" spans="1:8" x14ac:dyDescent="0.3">
      <c r="A32" s="119">
        <v>45</v>
      </c>
      <c r="B32" s="78" t="s">
        <v>60</v>
      </c>
      <c r="C32" s="82">
        <v>0</v>
      </c>
      <c r="D32" s="82">
        <v>0</v>
      </c>
      <c r="E32" s="82">
        <v>385262</v>
      </c>
      <c r="F32" s="82">
        <v>0</v>
      </c>
      <c r="G32" s="82">
        <v>0</v>
      </c>
    </row>
    <row r="33" spans="1:7" s="85" customFormat="1" x14ac:dyDescent="0.3">
      <c r="A33" s="118" t="s">
        <v>126</v>
      </c>
      <c r="B33" s="94" t="s">
        <v>76</v>
      </c>
      <c r="C33" s="95">
        <f>C34</f>
        <v>0</v>
      </c>
      <c r="D33" s="95">
        <f t="shared" ref="D33:G33" si="17">D34</f>
        <v>5000000</v>
      </c>
      <c r="E33" s="95">
        <f t="shared" si="17"/>
        <v>5000000</v>
      </c>
      <c r="F33" s="95">
        <f t="shared" si="17"/>
        <v>0</v>
      </c>
      <c r="G33" s="95">
        <f t="shared" si="17"/>
        <v>0</v>
      </c>
    </row>
    <row r="34" spans="1:7" x14ac:dyDescent="0.3">
      <c r="A34" s="46">
        <v>4</v>
      </c>
      <c r="B34" s="78" t="s">
        <v>57</v>
      </c>
      <c r="C34" s="82">
        <f>C35</f>
        <v>0</v>
      </c>
      <c r="D34" s="82">
        <f t="shared" ref="D34:G34" si="18">D35</f>
        <v>5000000</v>
      </c>
      <c r="E34" s="82">
        <f t="shared" si="18"/>
        <v>5000000</v>
      </c>
      <c r="F34" s="82">
        <f t="shared" si="18"/>
        <v>0</v>
      </c>
      <c r="G34" s="82">
        <f t="shared" si="18"/>
        <v>0</v>
      </c>
    </row>
    <row r="35" spans="1:7" x14ac:dyDescent="0.3">
      <c r="A35" s="119">
        <v>45</v>
      </c>
      <c r="B35" s="78" t="s">
        <v>60</v>
      </c>
      <c r="C35" s="82">
        <v>0</v>
      </c>
      <c r="D35" s="82">
        <v>5000000</v>
      </c>
      <c r="E35" s="82">
        <v>5000000</v>
      </c>
      <c r="F35" s="82">
        <v>0</v>
      </c>
      <c r="G35" s="82">
        <v>0</v>
      </c>
    </row>
    <row r="36" spans="1:7" s="25" customFormat="1" ht="26.4" x14ac:dyDescent="0.3">
      <c r="A36" s="86" t="s">
        <v>102</v>
      </c>
      <c r="B36" s="87" t="s">
        <v>127</v>
      </c>
      <c r="C36" s="88">
        <f>C37+C42</f>
        <v>557723</v>
      </c>
      <c r="D36" s="88">
        <f t="shared" ref="D36:G36" si="19">D37+D42</f>
        <v>111875</v>
      </c>
      <c r="E36" s="88">
        <f t="shared" si="19"/>
        <v>0</v>
      </c>
      <c r="F36" s="88">
        <f t="shared" si="19"/>
        <v>600000</v>
      </c>
      <c r="G36" s="88">
        <f t="shared" si="19"/>
        <v>1500000</v>
      </c>
    </row>
    <row r="37" spans="1:7" x14ac:dyDescent="0.3">
      <c r="A37" s="90" t="s">
        <v>103</v>
      </c>
      <c r="B37" s="91" t="s">
        <v>128</v>
      </c>
      <c r="C37" s="92">
        <f>C38</f>
        <v>425000</v>
      </c>
      <c r="D37" s="92">
        <f t="shared" ref="D37:G37" si="20">D38</f>
        <v>111875</v>
      </c>
      <c r="E37" s="92">
        <f t="shared" si="20"/>
        <v>0</v>
      </c>
      <c r="F37" s="92">
        <f t="shared" si="20"/>
        <v>600000</v>
      </c>
      <c r="G37" s="92">
        <f t="shared" si="20"/>
        <v>1500000</v>
      </c>
    </row>
    <row r="38" spans="1:7" s="85" customFormat="1" x14ac:dyDescent="0.3">
      <c r="A38" s="118" t="s">
        <v>122</v>
      </c>
      <c r="B38" s="94" t="s">
        <v>62</v>
      </c>
      <c r="C38" s="95">
        <f>C39</f>
        <v>425000</v>
      </c>
      <c r="D38" s="95">
        <f t="shared" ref="D38:G38" si="21">D39</f>
        <v>111875</v>
      </c>
      <c r="E38" s="95">
        <f t="shared" si="21"/>
        <v>0</v>
      </c>
      <c r="F38" s="95">
        <f t="shared" si="21"/>
        <v>600000</v>
      </c>
      <c r="G38" s="95">
        <f t="shared" si="21"/>
        <v>1500000</v>
      </c>
    </row>
    <row r="39" spans="1:7" x14ac:dyDescent="0.3">
      <c r="A39" s="46">
        <v>4</v>
      </c>
      <c r="B39" s="78" t="s">
        <v>57</v>
      </c>
      <c r="C39" s="82">
        <f>C40+C41</f>
        <v>425000</v>
      </c>
      <c r="D39" s="82">
        <f>D40+D41</f>
        <v>111875</v>
      </c>
      <c r="E39" s="82">
        <f>E40+E41</f>
        <v>0</v>
      </c>
      <c r="F39" s="82">
        <f>F40+F41</f>
        <v>600000</v>
      </c>
      <c r="G39" s="82">
        <f>G40+G41</f>
        <v>1500000</v>
      </c>
    </row>
    <row r="40" spans="1:7" x14ac:dyDescent="0.3">
      <c r="A40" s="119">
        <v>42</v>
      </c>
      <c r="B40" s="78" t="s">
        <v>59</v>
      </c>
      <c r="C40" s="82">
        <v>425000</v>
      </c>
      <c r="D40" s="82">
        <v>111875</v>
      </c>
      <c r="E40" s="82">
        <v>0</v>
      </c>
      <c r="F40" s="82">
        <v>0</v>
      </c>
      <c r="G40" s="82">
        <v>0</v>
      </c>
    </row>
    <row r="41" spans="1:7" x14ac:dyDescent="0.3">
      <c r="A41" s="119">
        <v>45</v>
      </c>
      <c r="B41" s="78" t="s">
        <v>60</v>
      </c>
      <c r="C41" s="82">
        <v>0</v>
      </c>
      <c r="D41" s="82">
        <v>0</v>
      </c>
      <c r="E41" s="82">
        <v>0</v>
      </c>
      <c r="F41" s="82">
        <v>600000</v>
      </c>
      <c r="G41" s="82">
        <v>1500000</v>
      </c>
    </row>
    <row r="42" spans="1:7" x14ac:dyDescent="0.3">
      <c r="A42" s="90" t="s">
        <v>140</v>
      </c>
      <c r="B42" s="91" t="s">
        <v>141</v>
      </c>
      <c r="C42" s="92">
        <f>C43</f>
        <v>132723</v>
      </c>
      <c r="D42" s="92">
        <f t="shared" ref="D42:G42" si="22">D43</f>
        <v>0</v>
      </c>
      <c r="E42" s="92">
        <f t="shared" si="22"/>
        <v>0</v>
      </c>
      <c r="F42" s="92">
        <f t="shared" si="22"/>
        <v>0</v>
      </c>
      <c r="G42" s="92">
        <f t="shared" si="22"/>
        <v>0</v>
      </c>
    </row>
    <row r="43" spans="1:7" s="85" customFormat="1" x14ac:dyDescent="0.3">
      <c r="A43" s="118" t="s">
        <v>122</v>
      </c>
      <c r="B43" s="94" t="s">
        <v>62</v>
      </c>
      <c r="C43" s="95">
        <f>C44</f>
        <v>132723</v>
      </c>
      <c r="D43" s="95">
        <f t="shared" ref="D43:G43" si="23">D44</f>
        <v>0</v>
      </c>
      <c r="E43" s="95">
        <f t="shared" si="23"/>
        <v>0</v>
      </c>
      <c r="F43" s="95">
        <f t="shared" si="23"/>
        <v>0</v>
      </c>
      <c r="G43" s="95">
        <f t="shared" si="23"/>
        <v>0</v>
      </c>
    </row>
    <row r="44" spans="1:7" x14ac:dyDescent="0.3">
      <c r="A44" s="46">
        <v>4</v>
      </c>
      <c r="B44" s="78" t="s">
        <v>57</v>
      </c>
      <c r="C44" s="82">
        <f>C45</f>
        <v>132723</v>
      </c>
      <c r="D44" s="82">
        <f t="shared" ref="D44:G44" si="24">D45</f>
        <v>0</v>
      </c>
      <c r="E44" s="82">
        <f t="shared" si="24"/>
        <v>0</v>
      </c>
      <c r="F44" s="82">
        <f t="shared" si="24"/>
        <v>0</v>
      </c>
      <c r="G44" s="82">
        <f t="shared" si="24"/>
        <v>0</v>
      </c>
    </row>
    <row r="45" spans="1:7" x14ac:dyDescent="0.3">
      <c r="A45" s="119">
        <v>45</v>
      </c>
      <c r="B45" s="78" t="s">
        <v>60</v>
      </c>
      <c r="C45" s="82">
        <v>132723</v>
      </c>
      <c r="D45" s="82">
        <v>0</v>
      </c>
      <c r="E45" s="82">
        <v>0</v>
      </c>
      <c r="F45" s="82">
        <v>0</v>
      </c>
      <c r="G45" s="82">
        <v>0</v>
      </c>
    </row>
    <row r="46" spans="1:7" x14ac:dyDescent="0.3">
      <c r="A46" s="86" t="s">
        <v>104</v>
      </c>
      <c r="B46" s="87" t="s">
        <v>129</v>
      </c>
      <c r="C46" s="88">
        <f>C47+C73+C91+C104+C117</f>
        <v>28403020.990000006</v>
      </c>
      <c r="D46" s="88">
        <f t="shared" ref="D46:G46" si="25">D47+D73+D91+D104+D117</f>
        <v>30577124</v>
      </c>
      <c r="E46" s="88">
        <f t="shared" si="25"/>
        <v>34057318</v>
      </c>
      <c r="F46" s="88">
        <f t="shared" si="25"/>
        <v>32760084</v>
      </c>
      <c r="G46" s="88">
        <f t="shared" si="25"/>
        <v>33505822</v>
      </c>
    </row>
    <row r="47" spans="1:7" x14ac:dyDescent="0.3">
      <c r="A47" s="90" t="s">
        <v>105</v>
      </c>
      <c r="B47" s="91" t="s">
        <v>130</v>
      </c>
      <c r="C47" s="92">
        <f>C48+C55+C62+C66+C70</f>
        <v>24562961.040000007</v>
      </c>
      <c r="D47" s="92">
        <f t="shared" ref="D47:G47" si="26">D48+D55+D62+D66+D70</f>
        <v>25454800</v>
      </c>
      <c r="E47" s="92">
        <f t="shared" si="26"/>
        <v>28877500</v>
      </c>
      <c r="F47" s="92">
        <f t="shared" si="26"/>
        <v>29564200</v>
      </c>
      <c r="G47" s="92">
        <f t="shared" si="26"/>
        <v>30069950</v>
      </c>
    </row>
    <row r="48" spans="1:7" s="85" customFormat="1" x14ac:dyDescent="0.3">
      <c r="A48" s="118" t="s">
        <v>123</v>
      </c>
      <c r="B48" s="94" t="s">
        <v>63</v>
      </c>
      <c r="C48" s="95">
        <f>C49</f>
        <v>4813243.8499999996</v>
      </c>
      <c r="D48" s="95">
        <f t="shared" ref="D48:G48" si="27">D49</f>
        <v>3932250</v>
      </c>
      <c r="E48" s="95">
        <f t="shared" si="27"/>
        <v>6377823</v>
      </c>
      <c r="F48" s="95">
        <f t="shared" si="27"/>
        <v>8679710</v>
      </c>
      <c r="G48" s="95">
        <f t="shared" si="27"/>
        <v>8830685</v>
      </c>
    </row>
    <row r="49" spans="1:7" x14ac:dyDescent="0.3">
      <c r="A49" s="46">
        <v>3</v>
      </c>
      <c r="B49" s="78" t="s">
        <v>51</v>
      </c>
      <c r="C49" s="82">
        <f>C50+C51+C52+C53+C54</f>
        <v>4813243.8499999996</v>
      </c>
      <c r="D49" s="82">
        <f t="shared" ref="D49:G49" si="28">D50+D51+D52+D53+D54</f>
        <v>3932250</v>
      </c>
      <c r="E49" s="82">
        <f t="shared" si="28"/>
        <v>6377823</v>
      </c>
      <c r="F49" s="82">
        <f t="shared" si="28"/>
        <v>8679710</v>
      </c>
      <c r="G49" s="82">
        <f t="shared" si="28"/>
        <v>8830685</v>
      </c>
    </row>
    <row r="50" spans="1:7" x14ac:dyDescent="0.3">
      <c r="A50" s="119">
        <v>31</v>
      </c>
      <c r="B50" s="78" t="s">
        <v>52</v>
      </c>
      <c r="C50" s="82">
        <v>3414054.66</v>
      </c>
      <c r="D50" s="82">
        <v>2341698</v>
      </c>
      <c r="E50" s="82">
        <v>4655253</v>
      </c>
      <c r="F50" s="82">
        <v>6394650</v>
      </c>
      <c r="G50" s="82">
        <v>6499500</v>
      </c>
    </row>
    <row r="51" spans="1:7" x14ac:dyDescent="0.3">
      <c r="A51" s="119">
        <v>32</v>
      </c>
      <c r="B51" s="78" t="s">
        <v>53</v>
      </c>
      <c r="C51" s="82">
        <v>1372594.43</v>
      </c>
      <c r="D51" s="82">
        <v>1575000</v>
      </c>
      <c r="E51" s="82">
        <v>1709360</v>
      </c>
      <c r="F51" s="82">
        <v>2269800</v>
      </c>
      <c r="G51" s="82">
        <v>2316300</v>
      </c>
    </row>
    <row r="52" spans="1:7" x14ac:dyDescent="0.3">
      <c r="A52" s="119">
        <v>34</v>
      </c>
      <c r="B52" s="78" t="s">
        <v>54</v>
      </c>
      <c r="C52" s="82">
        <v>25250</v>
      </c>
      <c r="D52" s="82">
        <v>14558</v>
      </c>
      <c r="E52" s="82">
        <v>11546</v>
      </c>
      <c r="F52" s="82">
        <v>13560</v>
      </c>
      <c r="G52" s="82">
        <v>13560</v>
      </c>
    </row>
    <row r="53" spans="1:7" ht="26.4" x14ac:dyDescent="0.3">
      <c r="A53" s="119">
        <v>37</v>
      </c>
      <c r="B53" s="78" t="s">
        <v>55</v>
      </c>
      <c r="C53" s="82">
        <v>1344.76</v>
      </c>
      <c r="D53" s="82">
        <v>400</v>
      </c>
      <c r="E53" s="82">
        <v>1250</v>
      </c>
      <c r="F53" s="82">
        <v>1250</v>
      </c>
      <c r="G53" s="82">
        <v>875</v>
      </c>
    </row>
    <row r="54" spans="1:7" x14ac:dyDescent="0.3">
      <c r="A54" s="119">
        <v>38</v>
      </c>
      <c r="B54" s="78" t="s">
        <v>56</v>
      </c>
      <c r="C54" s="82">
        <v>0</v>
      </c>
      <c r="D54" s="82">
        <v>594</v>
      </c>
      <c r="E54" s="82">
        <v>414</v>
      </c>
      <c r="F54" s="82">
        <v>450</v>
      </c>
      <c r="G54" s="82">
        <v>450</v>
      </c>
    </row>
    <row r="55" spans="1:7" s="85" customFormat="1" x14ac:dyDescent="0.3">
      <c r="A55" s="118" t="s">
        <v>131</v>
      </c>
      <c r="B55" s="94" t="s">
        <v>65</v>
      </c>
      <c r="C55" s="95">
        <f>C56</f>
        <v>19198570.920000002</v>
      </c>
      <c r="D55" s="95">
        <f t="shared" ref="D55:G55" si="29">D56</f>
        <v>20941550</v>
      </c>
      <c r="E55" s="95">
        <f t="shared" si="29"/>
        <v>21799905</v>
      </c>
      <c r="F55" s="95">
        <f t="shared" si="29"/>
        <v>20484490</v>
      </c>
      <c r="G55" s="95">
        <f t="shared" si="29"/>
        <v>20839265</v>
      </c>
    </row>
    <row r="56" spans="1:7" x14ac:dyDescent="0.3">
      <c r="A56" s="46">
        <v>3</v>
      </c>
      <c r="B56" s="78" t="s">
        <v>51</v>
      </c>
      <c r="C56" s="82">
        <f>C57+C58+C59+C60+C61</f>
        <v>19198570.920000002</v>
      </c>
      <c r="D56" s="82">
        <f t="shared" ref="D56:G56" si="30">D57+D58+D59+D60+D61</f>
        <v>20941550</v>
      </c>
      <c r="E56" s="82">
        <f t="shared" si="30"/>
        <v>21799905</v>
      </c>
      <c r="F56" s="82">
        <f t="shared" si="30"/>
        <v>20484490</v>
      </c>
      <c r="G56" s="82">
        <f t="shared" si="30"/>
        <v>20839265</v>
      </c>
    </row>
    <row r="57" spans="1:7" x14ac:dyDescent="0.3">
      <c r="A57" s="119">
        <v>31</v>
      </c>
      <c r="B57" s="78" t="s">
        <v>52</v>
      </c>
      <c r="C57" s="82">
        <v>14416253.630000001</v>
      </c>
      <c r="D57" s="82">
        <v>16733041</v>
      </c>
      <c r="E57" s="82">
        <v>15804975</v>
      </c>
      <c r="F57" s="82">
        <v>14920850</v>
      </c>
      <c r="G57" s="82">
        <v>15165500</v>
      </c>
    </row>
    <row r="58" spans="1:7" x14ac:dyDescent="0.3">
      <c r="A58" s="119">
        <v>32</v>
      </c>
      <c r="B58" s="78" t="s">
        <v>53</v>
      </c>
      <c r="C58" s="82">
        <v>4753858.6500000004</v>
      </c>
      <c r="D58" s="82">
        <v>4168561</v>
      </c>
      <c r="E58" s="82">
        <v>5953640</v>
      </c>
      <c r="F58" s="82">
        <v>5529700</v>
      </c>
      <c r="G58" s="82">
        <v>5640200</v>
      </c>
    </row>
    <row r="59" spans="1:7" x14ac:dyDescent="0.3">
      <c r="A59" s="119">
        <v>34</v>
      </c>
      <c r="B59" s="78" t="s">
        <v>54</v>
      </c>
      <c r="C59" s="82">
        <v>26458.639999999999</v>
      </c>
      <c r="D59" s="82">
        <v>35642</v>
      </c>
      <c r="E59" s="82">
        <v>38654</v>
      </c>
      <c r="F59" s="82">
        <v>31640</v>
      </c>
      <c r="G59" s="82">
        <v>31640</v>
      </c>
    </row>
    <row r="60" spans="1:7" ht="26.4" x14ac:dyDescent="0.3">
      <c r="A60" s="119">
        <v>37</v>
      </c>
      <c r="B60" s="78" t="s">
        <v>55</v>
      </c>
      <c r="C60" s="82">
        <v>2000</v>
      </c>
      <c r="D60" s="82">
        <v>3100</v>
      </c>
      <c r="E60" s="82">
        <v>1250</v>
      </c>
      <c r="F60" s="82">
        <v>1250</v>
      </c>
      <c r="G60" s="82">
        <v>875</v>
      </c>
    </row>
    <row r="61" spans="1:7" x14ac:dyDescent="0.3">
      <c r="A61" s="119">
        <v>38</v>
      </c>
      <c r="B61" s="78" t="s">
        <v>56</v>
      </c>
      <c r="C61" s="82">
        <v>0</v>
      </c>
      <c r="D61" s="82">
        <v>1206</v>
      </c>
      <c r="E61" s="82">
        <v>1386</v>
      </c>
      <c r="F61" s="82">
        <v>1050</v>
      </c>
      <c r="G61" s="82">
        <v>1050</v>
      </c>
    </row>
    <row r="62" spans="1:7" s="85" customFormat="1" x14ac:dyDescent="0.3">
      <c r="A62" s="118" t="s">
        <v>124</v>
      </c>
      <c r="B62" s="94" t="s">
        <v>68</v>
      </c>
      <c r="C62" s="95">
        <f>C63</f>
        <v>233092.41999999998</v>
      </c>
      <c r="D62" s="95">
        <f t="shared" ref="D62:G62" si="31">D63</f>
        <v>170000</v>
      </c>
      <c r="E62" s="95">
        <f t="shared" si="31"/>
        <v>0</v>
      </c>
      <c r="F62" s="95">
        <f t="shared" si="31"/>
        <v>0</v>
      </c>
      <c r="G62" s="95">
        <f t="shared" si="31"/>
        <v>0</v>
      </c>
    </row>
    <row r="63" spans="1:7" x14ac:dyDescent="0.3">
      <c r="A63" s="46">
        <v>3</v>
      </c>
      <c r="B63" s="78" t="s">
        <v>51</v>
      </c>
      <c r="C63" s="82">
        <f>C64+C65</f>
        <v>233092.41999999998</v>
      </c>
      <c r="D63" s="82">
        <f t="shared" ref="D63:G63" si="32">D64+D65</f>
        <v>170000</v>
      </c>
      <c r="E63" s="82">
        <f t="shared" si="32"/>
        <v>0</v>
      </c>
      <c r="F63" s="82">
        <f t="shared" si="32"/>
        <v>0</v>
      </c>
      <c r="G63" s="82">
        <f t="shared" si="32"/>
        <v>0</v>
      </c>
    </row>
    <row r="64" spans="1:7" x14ac:dyDescent="0.3">
      <c r="A64" s="119">
        <v>31</v>
      </c>
      <c r="B64" s="78" t="s">
        <v>52</v>
      </c>
      <c r="C64" s="82">
        <v>211638.33</v>
      </c>
      <c r="D64" s="82">
        <v>160650</v>
      </c>
      <c r="E64" s="82">
        <v>0</v>
      </c>
      <c r="F64" s="82">
        <v>0</v>
      </c>
      <c r="G64" s="82">
        <v>0</v>
      </c>
    </row>
    <row r="65" spans="1:7" x14ac:dyDescent="0.3">
      <c r="A65" s="119">
        <v>32</v>
      </c>
      <c r="B65" s="78" t="s">
        <v>53</v>
      </c>
      <c r="C65" s="82">
        <v>21454.09</v>
      </c>
      <c r="D65" s="82">
        <v>9350</v>
      </c>
      <c r="E65" s="82">
        <v>0</v>
      </c>
      <c r="F65" s="82">
        <v>0</v>
      </c>
      <c r="G65" s="82">
        <v>0</v>
      </c>
    </row>
    <row r="66" spans="1:7" s="85" customFormat="1" x14ac:dyDescent="0.3">
      <c r="A66" s="118" t="s">
        <v>132</v>
      </c>
      <c r="B66" s="94" t="s">
        <v>69</v>
      </c>
      <c r="C66" s="95">
        <f>C67</f>
        <v>297249.01</v>
      </c>
      <c r="D66" s="95">
        <f t="shared" ref="D66:G66" si="33">D67</f>
        <v>386000</v>
      </c>
      <c r="E66" s="95">
        <f t="shared" si="33"/>
        <v>649772</v>
      </c>
      <c r="F66" s="95">
        <f t="shared" si="33"/>
        <v>350000</v>
      </c>
      <c r="G66" s="95">
        <f t="shared" si="33"/>
        <v>350000</v>
      </c>
    </row>
    <row r="67" spans="1:7" x14ac:dyDescent="0.3">
      <c r="A67" s="46">
        <v>3</v>
      </c>
      <c r="B67" s="78" t="s">
        <v>51</v>
      </c>
      <c r="C67" s="82">
        <f>C68+C69</f>
        <v>297249.01</v>
      </c>
      <c r="D67" s="82">
        <f t="shared" ref="D67:G67" si="34">D68+D69</f>
        <v>386000</v>
      </c>
      <c r="E67" s="82">
        <f t="shared" si="34"/>
        <v>649772</v>
      </c>
      <c r="F67" s="82">
        <f t="shared" si="34"/>
        <v>350000</v>
      </c>
      <c r="G67" s="82">
        <f t="shared" si="34"/>
        <v>350000</v>
      </c>
    </row>
    <row r="68" spans="1:7" x14ac:dyDescent="0.3">
      <c r="A68" s="119">
        <v>31</v>
      </c>
      <c r="B68" s="78" t="s">
        <v>52</v>
      </c>
      <c r="C68" s="82">
        <v>16163.65</v>
      </c>
      <c r="D68" s="82">
        <v>34611</v>
      </c>
      <c r="E68" s="82">
        <v>299772</v>
      </c>
      <c r="F68" s="82">
        <v>0</v>
      </c>
      <c r="G68" s="82">
        <v>0</v>
      </c>
    </row>
    <row r="69" spans="1:7" x14ac:dyDescent="0.3">
      <c r="A69" s="119">
        <v>32</v>
      </c>
      <c r="B69" s="78" t="s">
        <v>53</v>
      </c>
      <c r="C69" s="82">
        <v>281085.36</v>
      </c>
      <c r="D69" s="82">
        <v>351389</v>
      </c>
      <c r="E69" s="82">
        <v>350000</v>
      </c>
      <c r="F69" s="82">
        <v>350000</v>
      </c>
      <c r="G69" s="82">
        <v>350000</v>
      </c>
    </row>
    <row r="70" spans="1:7" s="85" customFormat="1" x14ac:dyDescent="0.3">
      <c r="A70" s="118" t="s">
        <v>133</v>
      </c>
      <c r="B70" s="94" t="s">
        <v>73</v>
      </c>
      <c r="C70" s="95">
        <f>C71</f>
        <v>20804.84</v>
      </c>
      <c r="D70" s="95">
        <f t="shared" ref="D70:G70" si="35">D71</f>
        <v>25000</v>
      </c>
      <c r="E70" s="95">
        <f t="shared" si="35"/>
        <v>50000</v>
      </c>
      <c r="F70" s="95">
        <f t="shared" si="35"/>
        <v>50000</v>
      </c>
      <c r="G70" s="95">
        <f t="shared" si="35"/>
        <v>50000</v>
      </c>
    </row>
    <row r="71" spans="1:7" x14ac:dyDescent="0.3">
      <c r="A71" s="46">
        <v>3</v>
      </c>
      <c r="B71" s="78" t="s">
        <v>51</v>
      </c>
      <c r="C71" s="82">
        <f>C72</f>
        <v>20804.84</v>
      </c>
      <c r="D71" s="82">
        <f t="shared" ref="D71:G71" si="36">D72</f>
        <v>25000</v>
      </c>
      <c r="E71" s="82">
        <f t="shared" si="36"/>
        <v>50000</v>
      </c>
      <c r="F71" s="82">
        <f t="shared" si="36"/>
        <v>50000</v>
      </c>
      <c r="G71" s="82">
        <f t="shared" si="36"/>
        <v>50000</v>
      </c>
    </row>
    <row r="72" spans="1:7" x14ac:dyDescent="0.3">
      <c r="A72" s="119">
        <v>32</v>
      </c>
      <c r="B72" s="78" t="s">
        <v>53</v>
      </c>
      <c r="C72" s="82">
        <v>20804.84</v>
      </c>
      <c r="D72" s="82">
        <v>25000</v>
      </c>
      <c r="E72" s="82">
        <v>50000</v>
      </c>
      <c r="F72" s="82">
        <v>50000</v>
      </c>
      <c r="G72" s="82">
        <v>50000</v>
      </c>
    </row>
    <row r="73" spans="1:7" x14ac:dyDescent="0.3">
      <c r="A73" s="90" t="s">
        <v>106</v>
      </c>
      <c r="B73" s="91" t="s">
        <v>134</v>
      </c>
      <c r="C73" s="92">
        <f>C74+C78+C82+C85+C88</f>
        <v>1133929.94</v>
      </c>
      <c r="D73" s="92">
        <f t="shared" ref="D73:G73" si="37">D74+D78+D82+D85+D88</f>
        <v>1465200</v>
      </c>
      <c r="E73" s="92">
        <f t="shared" si="37"/>
        <v>1139625</v>
      </c>
      <c r="F73" s="92">
        <f t="shared" si="37"/>
        <v>801000</v>
      </c>
      <c r="G73" s="92">
        <f t="shared" si="37"/>
        <v>855922</v>
      </c>
    </row>
    <row r="74" spans="1:7" s="85" customFormat="1" x14ac:dyDescent="0.3">
      <c r="A74" s="118" t="s">
        <v>123</v>
      </c>
      <c r="B74" s="94" t="s">
        <v>63</v>
      </c>
      <c r="C74" s="95">
        <f>C75</f>
        <v>399407.42000000004</v>
      </c>
      <c r="D74" s="95">
        <f t="shared" ref="D74:G74" si="38">D75</f>
        <v>1178200</v>
      </c>
      <c r="E74" s="95">
        <f t="shared" si="38"/>
        <v>921884</v>
      </c>
      <c r="F74" s="95">
        <f t="shared" si="38"/>
        <v>573259</v>
      </c>
      <c r="G74" s="95">
        <f t="shared" si="38"/>
        <v>628181</v>
      </c>
    </row>
    <row r="75" spans="1:7" x14ac:dyDescent="0.3">
      <c r="A75" s="46">
        <v>4</v>
      </c>
      <c r="B75" s="78" t="s">
        <v>57</v>
      </c>
      <c r="C75" s="82">
        <f>C76+C77</f>
        <v>399407.42000000004</v>
      </c>
      <c r="D75" s="82">
        <f t="shared" ref="D75:G75" si="39">D76+D77</f>
        <v>1178200</v>
      </c>
      <c r="E75" s="82">
        <f t="shared" si="39"/>
        <v>921884</v>
      </c>
      <c r="F75" s="82">
        <f t="shared" si="39"/>
        <v>573259</v>
      </c>
      <c r="G75" s="82">
        <f t="shared" si="39"/>
        <v>628181</v>
      </c>
    </row>
    <row r="76" spans="1:7" x14ac:dyDescent="0.3">
      <c r="A76" s="119">
        <v>42</v>
      </c>
      <c r="B76" s="78" t="s">
        <v>59</v>
      </c>
      <c r="C76" s="82">
        <v>223482.97</v>
      </c>
      <c r="D76" s="82">
        <v>741750</v>
      </c>
      <c r="E76" s="82">
        <v>357884</v>
      </c>
      <c r="F76" s="82">
        <v>173259</v>
      </c>
      <c r="G76" s="82">
        <v>228181</v>
      </c>
    </row>
    <row r="77" spans="1:7" x14ac:dyDescent="0.3">
      <c r="A77" s="119">
        <v>45</v>
      </c>
      <c r="B77" s="78" t="s">
        <v>60</v>
      </c>
      <c r="C77" s="82">
        <v>175924.45</v>
      </c>
      <c r="D77" s="82">
        <v>436450</v>
      </c>
      <c r="E77" s="82">
        <v>564000</v>
      </c>
      <c r="F77" s="82">
        <v>400000</v>
      </c>
      <c r="G77" s="82">
        <v>400000</v>
      </c>
    </row>
    <row r="78" spans="1:7" s="85" customFormat="1" x14ac:dyDescent="0.3">
      <c r="A78" s="118" t="s">
        <v>135</v>
      </c>
      <c r="B78" s="94" t="s">
        <v>64</v>
      </c>
      <c r="C78" s="95">
        <f>C79</f>
        <v>654067.5</v>
      </c>
      <c r="D78" s="95">
        <f t="shared" ref="D78:G78" si="40">D79</f>
        <v>175300</v>
      </c>
      <c r="E78" s="95">
        <f t="shared" si="40"/>
        <v>187741</v>
      </c>
      <c r="F78" s="95">
        <f t="shared" si="40"/>
        <v>187741</v>
      </c>
      <c r="G78" s="95">
        <f t="shared" si="40"/>
        <v>187741</v>
      </c>
    </row>
    <row r="79" spans="1:7" x14ac:dyDescent="0.3">
      <c r="A79" s="46">
        <v>4</v>
      </c>
      <c r="B79" s="78" t="s">
        <v>57</v>
      </c>
      <c r="C79" s="82">
        <f>C80+C81</f>
        <v>654067.5</v>
      </c>
      <c r="D79" s="82">
        <f t="shared" ref="D79:G79" si="41">D80+D81</f>
        <v>175300</v>
      </c>
      <c r="E79" s="82">
        <f t="shared" si="41"/>
        <v>187741</v>
      </c>
      <c r="F79" s="82">
        <f t="shared" si="41"/>
        <v>187741</v>
      </c>
      <c r="G79" s="82">
        <f t="shared" si="41"/>
        <v>187741</v>
      </c>
    </row>
    <row r="80" spans="1:7" x14ac:dyDescent="0.3">
      <c r="A80" s="119">
        <v>42</v>
      </c>
      <c r="B80" s="78" t="s">
        <v>59</v>
      </c>
      <c r="C80" s="82">
        <v>415783.5</v>
      </c>
      <c r="D80" s="82">
        <v>175300</v>
      </c>
      <c r="E80" s="82">
        <v>187741</v>
      </c>
      <c r="F80" s="82">
        <v>187741</v>
      </c>
      <c r="G80" s="82">
        <v>187741</v>
      </c>
    </row>
    <row r="81" spans="1:7" x14ac:dyDescent="0.3">
      <c r="A81" s="119">
        <v>45</v>
      </c>
      <c r="B81" s="78" t="s">
        <v>60</v>
      </c>
      <c r="C81" s="82">
        <v>238284</v>
      </c>
      <c r="D81" s="82">
        <v>0</v>
      </c>
      <c r="E81" s="82">
        <v>0</v>
      </c>
      <c r="F81" s="82">
        <v>0</v>
      </c>
      <c r="G81" s="82">
        <v>0</v>
      </c>
    </row>
    <row r="82" spans="1:7" s="85" customFormat="1" x14ac:dyDescent="0.3">
      <c r="A82" s="118" t="s">
        <v>132</v>
      </c>
      <c r="B82" s="94" t="s">
        <v>69</v>
      </c>
      <c r="C82" s="95">
        <f>C83</f>
        <v>48207.83</v>
      </c>
      <c r="D82" s="95">
        <f t="shared" ref="D82:G82" si="42">D83</f>
        <v>57000</v>
      </c>
      <c r="E82" s="95">
        <f t="shared" si="42"/>
        <v>0</v>
      </c>
      <c r="F82" s="95">
        <f t="shared" si="42"/>
        <v>0</v>
      </c>
      <c r="G82" s="95">
        <f t="shared" si="42"/>
        <v>0</v>
      </c>
    </row>
    <row r="83" spans="1:7" x14ac:dyDescent="0.3">
      <c r="A83" s="46">
        <v>4</v>
      </c>
      <c r="B83" s="78" t="s">
        <v>57</v>
      </c>
      <c r="C83" s="82">
        <f>C84</f>
        <v>48207.83</v>
      </c>
      <c r="D83" s="82">
        <f t="shared" ref="D83:G83" si="43">D84</f>
        <v>57000</v>
      </c>
      <c r="E83" s="82">
        <f t="shared" si="43"/>
        <v>0</v>
      </c>
      <c r="F83" s="82">
        <f t="shared" si="43"/>
        <v>0</v>
      </c>
      <c r="G83" s="82">
        <f t="shared" si="43"/>
        <v>0</v>
      </c>
    </row>
    <row r="84" spans="1:7" x14ac:dyDescent="0.3">
      <c r="A84" s="119">
        <v>42</v>
      </c>
      <c r="B84" s="78" t="s">
        <v>59</v>
      </c>
      <c r="C84" s="82">
        <v>48207.83</v>
      </c>
      <c r="D84" s="82">
        <v>57000</v>
      </c>
      <c r="E84" s="82">
        <v>0</v>
      </c>
      <c r="F84" s="82">
        <v>0</v>
      </c>
      <c r="G84" s="82">
        <v>0</v>
      </c>
    </row>
    <row r="85" spans="1:7" s="85" customFormat="1" x14ac:dyDescent="0.3">
      <c r="A85" s="118" t="s">
        <v>133</v>
      </c>
      <c r="B85" s="94" t="s">
        <v>73</v>
      </c>
      <c r="C85" s="95">
        <f>C86</f>
        <v>23248.75</v>
      </c>
      <c r="D85" s="95">
        <f t="shared" ref="D85:G85" si="44">D86</f>
        <v>35000</v>
      </c>
      <c r="E85" s="95">
        <f t="shared" si="44"/>
        <v>10000</v>
      </c>
      <c r="F85" s="95">
        <f t="shared" si="44"/>
        <v>10000</v>
      </c>
      <c r="G85" s="95">
        <f t="shared" si="44"/>
        <v>10000</v>
      </c>
    </row>
    <row r="86" spans="1:7" x14ac:dyDescent="0.3">
      <c r="A86" s="46">
        <v>4</v>
      </c>
      <c r="B86" s="78" t="s">
        <v>57</v>
      </c>
      <c r="C86" s="82">
        <f>C87</f>
        <v>23248.75</v>
      </c>
      <c r="D86" s="82">
        <f t="shared" ref="D86:G86" si="45">D87</f>
        <v>35000</v>
      </c>
      <c r="E86" s="82">
        <f t="shared" si="45"/>
        <v>10000</v>
      </c>
      <c r="F86" s="82">
        <f t="shared" si="45"/>
        <v>10000</v>
      </c>
      <c r="G86" s="82">
        <f t="shared" si="45"/>
        <v>10000</v>
      </c>
    </row>
    <row r="87" spans="1:7" x14ac:dyDescent="0.3">
      <c r="A87" s="119">
        <v>42</v>
      </c>
      <c r="B87" s="78" t="s">
        <v>59</v>
      </c>
      <c r="C87" s="82">
        <v>23248.75</v>
      </c>
      <c r="D87" s="82">
        <v>35000</v>
      </c>
      <c r="E87" s="82">
        <v>10000</v>
      </c>
      <c r="F87" s="82">
        <v>10000</v>
      </c>
      <c r="G87" s="82">
        <v>10000</v>
      </c>
    </row>
    <row r="88" spans="1:7" s="85" customFormat="1" x14ac:dyDescent="0.3">
      <c r="A88" s="118" t="s">
        <v>136</v>
      </c>
      <c r="B88" s="94" t="s">
        <v>74</v>
      </c>
      <c r="C88" s="95">
        <f>C89</f>
        <v>8998.44</v>
      </c>
      <c r="D88" s="95">
        <f t="shared" ref="D88:G88" si="46">D89</f>
        <v>19700</v>
      </c>
      <c r="E88" s="95">
        <f t="shared" si="46"/>
        <v>20000</v>
      </c>
      <c r="F88" s="95">
        <f t="shared" si="46"/>
        <v>30000</v>
      </c>
      <c r="G88" s="95">
        <f t="shared" si="46"/>
        <v>30000</v>
      </c>
    </row>
    <row r="89" spans="1:7" x14ac:dyDescent="0.3">
      <c r="A89" s="46">
        <v>4</v>
      </c>
      <c r="B89" s="78" t="s">
        <v>57</v>
      </c>
      <c r="C89" s="82">
        <f>C90</f>
        <v>8998.44</v>
      </c>
      <c r="D89" s="82">
        <f t="shared" ref="D89:G89" si="47">D90</f>
        <v>19700</v>
      </c>
      <c r="E89" s="82">
        <f t="shared" si="47"/>
        <v>20000</v>
      </c>
      <c r="F89" s="82">
        <f t="shared" si="47"/>
        <v>30000</v>
      </c>
      <c r="G89" s="82">
        <f t="shared" si="47"/>
        <v>30000</v>
      </c>
    </row>
    <row r="90" spans="1:7" x14ac:dyDescent="0.3">
      <c r="A90" s="119">
        <v>42</v>
      </c>
      <c r="B90" s="78" t="s">
        <v>59</v>
      </c>
      <c r="C90" s="82">
        <v>8998.44</v>
      </c>
      <c r="D90" s="82">
        <v>19700</v>
      </c>
      <c r="E90" s="82">
        <v>20000</v>
      </c>
      <c r="F90" s="82">
        <v>30000</v>
      </c>
      <c r="G90" s="82">
        <v>30000</v>
      </c>
    </row>
    <row r="91" spans="1:7" x14ac:dyDescent="0.3">
      <c r="A91" s="90" t="s">
        <v>107</v>
      </c>
      <c r="B91" s="91" t="s">
        <v>137</v>
      </c>
      <c r="C91" s="92">
        <f>C92+C98</f>
        <v>28109.53</v>
      </c>
      <c r="D91" s="92">
        <f t="shared" ref="D91:G91" si="48">D92+D98</f>
        <v>27500</v>
      </c>
      <c r="E91" s="92">
        <f t="shared" si="48"/>
        <v>342500</v>
      </c>
      <c r="F91" s="92">
        <f t="shared" si="48"/>
        <v>45000</v>
      </c>
      <c r="G91" s="92">
        <f t="shared" si="48"/>
        <v>45000</v>
      </c>
    </row>
    <row r="92" spans="1:7" s="85" customFormat="1" x14ac:dyDescent="0.3">
      <c r="A92" s="118" t="s">
        <v>123</v>
      </c>
      <c r="B92" s="94" t="s">
        <v>63</v>
      </c>
      <c r="C92" s="95">
        <f>C93+C95</f>
        <v>6840.15</v>
      </c>
      <c r="D92" s="95">
        <f t="shared" ref="D92:G92" si="49">D93+D95</f>
        <v>27500</v>
      </c>
      <c r="E92" s="95">
        <f t="shared" si="49"/>
        <v>64400</v>
      </c>
      <c r="F92" s="95">
        <f t="shared" si="49"/>
        <v>7500</v>
      </c>
      <c r="G92" s="95">
        <f t="shared" si="49"/>
        <v>7500</v>
      </c>
    </row>
    <row r="93" spans="1:7" x14ac:dyDescent="0.3">
      <c r="A93" s="46">
        <v>3</v>
      </c>
      <c r="B93" s="78" t="s">
        <v>51</v>
      </c>
      <c r="C93" s="82">
        <f>C94</f>
        <v>0</v>
      </c>
      <c r="D93" s="82">
        <f t="shared" ref="D93:G93" si="50">D94</f>
        <v>0</v>
      </c>
      <c r="E93" s="82">
        <f t="shared" si="50"/>
        <v>58420</v>
      </c>
      <c r="F93" s="82">
        <f t="shared" si="50"/>
        <v>0</v>
      </c>
      <c r="G93" s="82">
        <f t="shared" si="50"/>
        <v>0</v>
      </c>
    </row>
    <row r="94" spans="1:7" x14ac:dyDescent="0.3">
      <c r="A94" s="119">
        <v>32</v>
      </c>
      <c r="B94" s="78" t="s">
        <v>53</v>
      </c>
      <c r="C94" s="82">
        <v>0</v>
      </c>
      <c r="D94" s="82">
        <v>0</v>
      </c>
      <c r="E94" s="82">
        <v>58420</v>
      </c>
      <c r="F94" s="82">
        <v>0</v>
      </c>
      <c r="G94" s="82">
        <v>0</v>
      </c>
    </row>
    <row r="95" spans="1:7" x14ac:dyDescent="0.3">
      <c r="A95" s="46">
        <v>4</v>
      </c>
      <c r="B95" s="78" t="s">
        <v>57</v>
      </c>
      <c r="C95" s="82">
        <f>C96+C97</f>
        <v>6840.15</v>
      </c>
      <c r="D95" s="82">
        <f t="shared" ref="D95:G95" si="51">D96+D97</f>
        <v>27500</v>
      </c>
      <c r="E95" s="82">
        <f t="shared" si="51"/>
        <v>5980</v>
      </c>
      <c r="F95" s="82">
        <f t="shared" si="51"/>
        <v>7500</v>
      </c>
      <c r="G95" s="82">
        <f t="shared" si="51"/>
        <v>7500</v>
      </c>
    </row>
    <row r="96" spans="1:7" x14ac:dyDescent="0.3">
      <c r="A96" s="119">
        <v>41</v>
      </c>
      <c r="B96" s="78" t="s">
        <v>58</v>
      </c>
      <c r="C96" s="82">
        <v>4840.1499999999996</v>
      </c>
      <c r="D96" s="82">
        <v>22500</v>
      </c>
      <c r="E96" s="82">
        <v>5980</v>
      </c>
      <c r="F96" s="82">
        <v>7500</v>
      </c>
      <c r="G96" s="82">
        <v>7500</v>
      </c>
    </row>
    <row r="97" spans="1:7" x14ac:dyDescent="0.3">
      <c r="A97" s="119">
        <v>42</v>
      </c>
      <c r="B97" s="78" t="s">
        <v>59</v>
      </c>
      <c r="C97" s="82">
        <v>2000</v>
      </c>
      <c r="D97" s="82">
        <v>5000</v>
      </c>
      <c r="E97" s="82">
        <v>0</v>
      </c>
      <c r="F97" s="82">
        <v>0</v>
      </c>
      <c r="G97" s="82">
        <v>0</v>
      </c>
    </row>
    <row r="98" spans="1:7" s="85" customFormat="1" x14ac:dyDescent="0.3">
      <c r="A98" s="118" t="s">
        <v>131</v>
      </c>
      <c r="B98" s="94" t="s">
        <v>65</v>
      </c>
      <c r="C98" s="95">
        <f>C99+C101</f>
        <v>21269.379999999997</v>
      </c>
      <c r="D98" s="95">
        <f t="shared" ref="D98:G98" si="52">D99+D101</f>
        <v>0</v>
      </c>
      <c r="E98" s="95">
        <f t="shared" si="52"/>
        <v>278100</v>
      </c>
      <c r="F98" s="95">
        <f t="shared" si="52"/>
        <v>37500</v>
      </c>
      <c r="G98" s="95">
        <f t="shared" si="52"/>
        <v>37500</v>
      </c>
    </row>
    <row r="99" spans="1:7" x14ac:dyDescent="0.3">
      <c r="A99" s="46">
        <v>3</v>
      </c>
      <c r="B99" s="78" t="s">
        <v>51</v>
      </c>
      <c r="C99" s="82">
        <f>C100</f>
        <v>0</v>
      </c>
      <c r="D99" s="82">
        <f t="shared" ref="D99:G99" si="53">D100</f>
        <v>0</v>
      </c>
      <c r="E99" s="82">
        <f t="shared" si="53"/>
        <v>195580</v>
      </c>
      <c r="F99" s="82">
        <f t="shared" si="53"/>
        <v>0</v>
      </c>
      <c r="G99" s="82">
        <f t="shared" si="53"/>
        <v>0</v>
      </c>
    </row>
    <row r="100" spans="1:7" x14ac:dyDescent="0.3">
      <c r="A100" s="119">
        <v>32</v>
      </c>
      <c r="B100" s="78" t="s">
        <v>53</v>
      </c>
      <c r="C100" s="82">
        <v>0</v>
      </c>
      <c r="D100" s="82">
        <v>0</v>
      </c>
      <c r="E100" s="82">
        <v>195580</v>
      </c>
      <c r="F100" s="82">
        <v>0</v>
      </c>
      <c r="G100" s="82">
        <v>0</v>
      </c>
    </row>
    <row r="101" spans="1:7" x14ac:dyDescent="0.3">
      <c r="A101" s="46">
        <v>4</v>
      </c>
      <c r="B101" s="78" t="s">
        <v>57</v>
      </c>
      <c r="C101" s="82">
        <f>C102+C103</f>
        <v>21269.379999999997</v>
      </c>
      <c r="D101" s="82">
        <f t="shared" ref="D101:G101" si="54">D102+D103</f>
        <v>0</v>
      </c>
      <c r="E101" s="82">
        <f t="shared" si="54"/>
        <v>82520</v>
      </c>
      <c r="F101" s="82">
        <f t="shared" si="54"/>
        <v>37500</v>
      </c>
      <c r="G101" s="82">
        <f t="shared" si="54"/>
        <v>37500</v>
      </c>
    </row>
    <row r="102" spans="1:7" x14ac:dyDescent="0.3">
      <c r="A102" s="119">
        <v>41</v>
      </c>
      <c r="B102" s="78" t="s">
        <v>58</v>
      </c>
      <c r="C102" s="82">
        <v>10485</v>
      </c>
      <c r="D102" s="82">
        <v>0</v>
      </c>
      <c r="E102" s="82">
        <v>20020</v>
      </c>
      <c r="F102" s="82">
        <v>17500</v>
      </c>
      <c r="G102" s="82">
        <v>17500</v>
      </c>
    </row>
    <row r="103" spans="1:7" x14ac:dyDescent="0.3">
      <c r="A103" s="119">
        <v>42</v>
      </c>
      <c r="B103" s="78" t="s">
        <v>59</v>
      </c>
      <c r="C103" s="82">
        <v>10784.38</v>
      </c>
      <c r="D103" s="82">
        <v>0</v>
      </c>
      <c r="E103" s="82">
        <v>62500</v>
      </c>
      <c r="F103" s="82">
        <v>20000</v>
      </c>
      <c r="G103" s="82">
        <v>20000</v>
      </c>
    </row>
    <row r="104" spans="1:7" x14ac:dyDescent="0.3">
      <c r="A104" s="90" t="s">
        <v>108</v>
      </c>
      <c r="B104" s="91" t="s">
        <v>138</v>
      </c>
      <c r="C104" s="92">
        <f>C105+C108+C111+C114</f>
        <v>741866.99</v>
      </c>
      <c r="D104" s="92">
        <f t="shared" ref="D104:G104" si="55">D105+D108+D111+D114</f>
        <v>1421625</v>
      </c>
      <c r="E104" s="92">
        <f t="shared" si="55"/>
        <v>1516000</v>
      </c>
      <c r="F104" s="92">
        <f t="shared" si="55"/>
        <v>1155000</v>
      </c>
      <c r="G104" s="92">
        <f t="shared" si="55"/>
        <v>1155000</v>
      </c>
    </row>
    <row r="105" spans="1:7" s="85" customFormat="1" x14ac:dyDescent="0.3">
      <c r="A105" s="118" t="s">
        <v>123</v>
      </c>
      <c r="B105" s="94" t="s">
        <v>63</v>
      </c>
      <c r="C105" s="95">
        <f>C106</f>
        <v>53976.81</v>
      </c>
      <c r="D105" s="95">
        <f t="shared" ref="D105:G105" si="56">D106</f>
        <v>235590</v>
      </c>
      <c r="E105" s="95">
        <f t="shared" si="56"/>
        <v>343180</v>
      </c>
      <c r="F105" s="95">
        <f t="shared" si="56"/>
        <v>346500</v>
      </c>
      <c r="G105" s="95">
        <f t="shared" si="56"/>
        <v>346500</v>
      </c>
    </row>
    <row r="106" spans="1:7" x14ac:dyDescent="0.3">
      <c r="A106" s="46">
        <v>3</v>
      </c>
      <c r="B106" s="78" t="s">
        <v>51</v>
      </c>
      <c r="C106" s="82">
        <f>C107</f>
        <v>53976.81</v>
      </c>
      <c r="D106" s="82">
        <f t="shared" ref="D106:G106" si="57">D107</f>
        <v>235590</v>
      </c>
      <c r="E106" s="82">
        <f t="shared" si="57"/>
        <v>343180</v>
      </c>
      <c r="F106" s="82">
        <f t="shared" si="57"/>
        <v>346500</v>
      </c>
      <c r="G106" s="82">
        <f t="shared" si="57"/>
        <v>346500</v>
      </c>
    </row>
    <row r="107" spans="1:7" x14ac:dyDescent="0.3">
      <c r="A107" s="119">
        <v>32</v>
      </c>
      <c r="B107" s="78" t="s">
        <v>53</v>
      </c>
      <c r="C107" s="82">
        <v>53976.81</v>
      </c>
      <c r="D107" s="82">
        <v>235590</v>
      </c>
      <c r="E107" s="82">
        <v>343180</v>
      </c>
      <c r="F107" s="82">
        <v>346500</v>
      </c>
      <c r="G107" s="82">
        <v>346500</v>
      </c>
    </row>
    <row r="108" spans="1:7" s="85" customFormat="1" x14ac:dyDescent="0.3">
      <c r="A108" s="118" t="s">
        <v>131</v>
      </c>
      <c r="B108" s="94" t="s">
        <v>65</v>
      </c>
      <c r="C108" s="95">
        <f>C109</f>
        <v>589551.68000000005</v>
      </c>
      <c r="D108" s="95">
        <f t="shared" ref="D108:G108" si="58">D109</f>
        <v>1113594</v>
      </c>
      <c r="E108" s="95">
        <f t="shared" si="58"/>
        <v>973820</v>
      </c>
      <c r="F108" s="95">
        <f t="shared" si="58"/>
        <v>808500</v>
      </c>
      <c r="G108" s="95">
        <f t="shared" si="58"/>
        <v>808500</v>
      </c>
    </row>
    <row r="109" spans="1:7" x14ac:dyDescent="0.3">
      <c r="A109" s="46">
        <v>3</v>
      </c>
      <c r="B109" s="78" t="s">
        <v>51</v>
      </c>
      <c r="C109" s="82">
        <f>C110</f>
        <v>589551.68000000005</v>
      </c>
      <c r="D109" s="82">
        <f t="shared" ref="D109:G109" si="59">D110</f>
        <v>1113594</v>
      </c>
      <c r="E109" s="82">
        <f t="shared" si="59"/>
        <v>973820</v>
      </c>
      <c r="F109" s="82">
        <f t="shared" si="59"/>
        <v>808500</v>
      </c>
      <c r="G109" s="82">
        <f t="shared" si="59"/>
        <v>808500</v>
      </c>
    </row>
    <row r="110" spans="1:7" x14ac:dyDescent="0.3">
      <c r="A110" s="119">
        <v>32</v>
      </c>
      <c r="B110" s="78" t="s">
        <v>53</v>
      </c>
      <c r="C110" s="82">
        <v>589551.68000000005</v>
      </c>
      <c r="D110" s="82">
        <v>1113594</v>
      </c>
      <c r="E110" s="82">
        <v>973820</v>
      </c>
      <c r="F110" s="82">
        <v>808500</v>
      </c>
      <c r="G110" s="82">
        <v>808500</v>
      </c>
    </row>
    <row r="111" spans="1:7" s="85" customFormat="1" x14ac:dyDescent="0.3">
      <c r="A111" s="118" t="s">
        <v>135</v>
      </c>
      <c r="B111" s="94" t="s">
        <v>64</v>
      </c>
      <c r="C111" s="95">
        <f>C112</f>
        <v>98338.5</v>
      </c>
      <c r="D111" s="95">
        <f t="shared" ref="D111:G111" si="60">D112</f>
        <v>12441</v>
      </c>
      <c r="E111" s="95">
        <f t="shared" si="60"/>
        <v>0</v>
      </c>
      <c r="F111" s="95">
        <f t="shared" si="60"/>
        <v>0</v>
      </c>
      <c r="G111" s="95">
        <f t="shared" si="60"/>
        <v>0</v>
      </c>
    </row>
    <row r="112" spans="1:7" x14ac:dyDescent="0.3">
      <c r="A112" s="46">
        <v>3</v>
      </c>
      <c r="B112" s="78" t="s">
        <v>51</v>
      </c>
      <c r="C112" s="82">
        <f>C113</f>
        <v>98338.5</v>
      </c>
      <c r="D112" s="82">
        <f t="shared" ref="D112:G112" si="61">D113</f>
        <v>12441</v>
      </c>
      <c r="E112" s="82">
        <f t="shared" si="61"/>
        <v>0</v>
      </c>
      <c r="F112" s="82">
        <f t="shared" si="61"/>
        <v>0</v>
      </c>
      <c r="G112" s="82">
        <f t="shared" si="61"/>
        <v>0</v>
      </c>
    </row>
    <row r="113" spans="1:7" x14ac:dyDescent="0.3">
      <c r="A113" s="119">
        <v>32</v>
      </c>
      <c r="B113" s="78" t="s">
        <v>53</v>
      </c>
      <c r="C113" s="82">
        <v>98338.5</v>
      </c>
      <c r="D113" s="82">
        <v>12441</v>
      </c>
      <c r="E113" s="82">
        <v>0</v>
      </c>
      <c r="F113" s="82">
        <v>0</v>
      </c>
      <c r="G113" s="82">
        <v>0</v>
      </c>
    </row>
    <row r="114" spans="1:7" s="85" customFormat="1" x14ac:dyDescent="0.3">
      <c r="A114" s="118" t="s">
        <v>132</v>
      </c>
      <c r="B114" s="94" t="s">
        <v>69</v>
      </c>
      <c r="C114" s="95">
        <f>C115</f>
        <v>0</v>
      </c>
      <c r="D114" s="95">
        <f t="shared" ref="D114:G114" si="62">D115</f>
        <v>60000</v>
      </c>
      <c r="E114" s="95">
        <f t="shared" si="62"/>
        <v>199000</v>
      </c>
      <c r="F114" s="95">
        <f t="shared" si="62"/>
        <v>0</v>
      </c>
      <c r="G114" s="95">
        <f t="shared" si="62"/>
        <v>0</v>
      </c>
    </row>
    <row r="115" spans="1:7" x14ac:dyDescent="0.3">
      <c r="A115" s="46">
        <v>3</v>
      </c>
      <c r="B115" s="78" t="s">
        <v>51</v>
      </c>
      <c r="C115" s="82">
        <f>C116</f>
        <v>0</v>
      </c>
      <c r="D115" s="82">
        <f t="shared" ref="D115:G115" si="63">D116</f>
        <v>60000</v>
      </c>
      <c r="E115" s="82">
        <f t="shared" si="63"/>
        <v>199000</v>
      </c>
      <c r="F115" s="82">
        <f t="shared" si="63"/>
        <v>0</v>
      </c>
      <c r="G115" s="82">
        <f t="shared" si="63"/>
        <v>0</v>
      </c>
    </row>
    <row r="116" spans="1:7" x14ac:dyDescent="0.3">
      <c r="A116" s="119">
        <v>32</v>
      </c>
      <c r="B116" s="78" t="s">
        <v>53</v>
      </c>
      <c r="C116" s="82">
        <v>0</v>
      </c>
      <c r="D116" s="82">
        <v>60000</v>
      </c>
      <c r="E116" s="82">
        <v>199000</v>
      </c>
      <c r="F116" s="82">
        <v>0</v>
      </c>
      <c r="G116" s="82">
        <v>0</v>
      </c>
    </row>
    <row r="117" spans="1:7" x14ac:dyDescent="0.3">
      <c r="A117" s="90" t="s">
        <v>109</v>
      </c>
      <c r="B117" s="91" t="s">
        <v>139</v>
      </c>
      <c r="C117" s="92">
        <f>C118+C123+C128+C133</f>
        <v>1936153.49</v>
      </c>
      <c r="D117" s="92">
        <f t="shared" ref="D117:G117" si="64">D118+D123+D128+D133</f>
        <v>2207999</v>
      </c>
      <c r="E117" s="92">
        <f t="shared" si="64"/>
        <v>2181693</v>
      </c>
      <c r="F117" s="92">
        <f t="shared" si="64"/>
        <v>1194884</v>
      </c>
      <c r="G117" s="92">
        <f t="shared" si="64"/>
        <v>1379950</v>
      </c>
    </row>
    <row r="118" spans="1:7" s="85" customFormat="1" x14ac:dyDescent="0.3">
      <c r="A118" s="118" t="s">
        <v>122</v>
      </c>
      <c r="B118" s="94" t="s">
        <v>62</v>
      </c>
      <c r="C118" s="95">
        <f>C119+C121</f>
        <v>0</v>
      </c>
      <c r="D118" s="95">
        <f t="shared" ref="D118:G118" si="65">D119+D121</f>
        <v>120000</v>
      </c>
      <c r="E118" s="95">
        <f t="shared" si="65"/>
        <v>100000</v>
      </c>
      <c r="F118" s="95">
        <f t="shared" si="65"/>
        <v>240000</v>
      </c>
      <c r="G118" s="95">
        <f t="shared" si="65"/>
        <v>540000</v>
      </c>
    </row>
    <row r="119" spans="1:7" x14ac:dyDescent="0.3">
      <c r="A119" s="46">
        <v>3</v>
      </c>
      <c r="B119" s="78" t="s">
        <v>51</v>
      </c>
      <c r="C119" s="82">
        <f>C120</f>
        <v>0</v>
      </c>
      <c r="D119" s="82">
        <f t="shared" ref="D119:G119" si="66">D120</f>
        <v>120000</v>
      </c>
      <c r="E119" s="82">
        <f t="shared" si="66"/>
        <v>100000</v>
      </c>
      <c r="F119" s="82">
        <f t="shared" si="66"/>
        <v>40000</v>
      </c>
      <c r="G119" s="82">
        <f t="shared" si="66"/>
        <v>140000</v>
      </c>
    </row>
    <row r="120" spans="1:7" x14ac:dyDescent="0.3">
      <c r="A120" s="119">
        <v>34</v>
      </c>
      <c r="B120" s="78" t="s">
        <v>54</v>
      </c>
      <c r="C120" s="82">
        <v>0</v>
      </c>
      <c r="D120" s="82">
        <v>120000</v>
      </c>
      <c r="E120" s="82">
        <v>100000</v>
      </c>
      <c r="F120" s="82">
        <v>40000</v>
      </c>
      <c r="G120" s="82">
        <v>140000</v>
      </c>
    </row>
    <row r="121" spans="1:7" x14ac:dyDescent="0.3">
      <c r="A121" s="46">
        <v>5</v>
      </c>
      <c r="B121" s="78" t="s">
        <v>90</v>
      </c>
      <c r="C121" s="82">
        <f>C122</f>
        <v>0</v>
      </c>
      <c r="D121" s="82">
        <f t="shared" ref="D121:G121" si="67">D122</f>
        <v>0</v>
      </c>
      <c r="E121" s="82">
        <f t="shared" si="67"/>
        <v>0</v>
      </c>
      <c r="F121" s="82">
        <f t="shared" si="67"/>
        <v>200000</v>
      </c>
      <c r="G121" s="82">
        <f t="shared" si="67"/>
        <v>400000</v>
      </c>
    </row>
    <row r="122" spans="1:7" x14ac:dyDescent="0.3">
      <c r="A122" s="119">
        <v>54</v>
      </c>
      <c r="B122" s="78" t="s">
        <v>91</v>
      </c>
      <c r="C122" s="82">
        <v>0</v>
      </c>
      <c r="D122" s="82">
        <v>0</v>
      </c>
      <c r="E122" s="82">
        <v>0</v>
      </c>
      <c r="F122" s="82">
        <v>200000</v>
      </c>
      <c r="G122" s="82">
        <v>400000</v>
      </c>
    </row>
    <row r="123" spans="1:7" s="85" customFormat="1" x14ac:dyDescent="0.3">
      <c r="A123" s="118" t="s">
        <v>123</v>
      </c>
      <c r="B123" s="94" t="s">
        <v>63</v>
      </c>
      <c r="C123" s="95">
        <f>C124+C126</f>
        <v>430279.46</v>
      </c>
      <c r="D123" s="95">
        <f t="shared" ref="D123:G123" si="68">D124+D126</f>
        <v>386916</v>
      </c>
      <c r="E123" s="95">
        <f t="shared" si="68"/>
        <v>359392</v>
      </c>
      <c r="F123" s="95">
        <f t="shared" si="68"/>
        <v>127198</v>
      </c>
      <c r="G123" s="95">
        <f t="shared" si="68"/>
        <v>92718</v>
      </c>
    </row>
    <row r="124" spans="1:7" x14ac:dyDescent="0.3">
      <c r="A124" s="46">
        <v>3</v>
      </c>
      <c r="B124" s="78" t="s">
        <v>51</v>
      </c>
      <c r="C124" s="82">
        <f>C125</f>
        <v>8250</v>
      </c>
      <c r="D124" s="82">
        <f t="shared" ref="D124:G124" si="69">D125</f>
        <v>8250</v>
      </c>
      <c r="E124" s="82">
        <f t="shared" si="69"/>
        <v>15000</v>
      </c>
      <c r="F124" s="82">
        <f t="shared" si="69"/>
        <v>37931</v>
      </c>
      <c r="G124" s="82">
        <f t="shared" si="69"/>
        <v>3451</v>
      </c>
    </row>
    <row r="125" spans="1:7" x14ac:dyDescent="0.3">
      <c r="A125" s="119">
        <v>34</v>
      </c>
      <c r="B125" s="78" t="s">
        <v>54</v>
      </c>
      <c r="C125" s="82">
        <v>8250</v>
      </c>
      <c r="D125" s="82">
        <v>8250</v>
      </c>
      <c r="E125" s="82">
        <v>15000</v>
      </c>
      <c r="F125" s="82">
        <v>37931</v>
      </c>
      <c r="G125" s="82">
        <v>3451</v>
      </c>
    </row>
    <row r="126" spans="1:7" x14ac:dyDescent="0.3">
      <c r="A126" s="46">
        <v>5</v>
      </c>
      <c r="B126" s="78" t="s">
        <v>90</v>
      </c>
      <c r="C126" s="82">
        <f>C127</f>
        <v>422029.46</v>
      </c>
      <c r="D126" s="82">
        <f t="shared" ref="D126:G126" si="70">D127</f>
        <v>378666</v>
      </c>
      <c r="E126" s="82">
        <f t="shared" si="70"/>
        <v>344392</v>
      </c>
      <c r="F126" s="82">
        <f t="shared" si="70"/>
        <v>89267</v>
      </c>
      <c r="G126" s="82">
        <f t="shared" si="70"/>
        <v>89267</v>
      </c>
    </row>
    <row r="127" spans="1:7" x14ac:dyDescent="0.3">
      <c r="A127" s="119">
        <v>54</v>
      </c>
      <c r="B127" s="78" t="s">
        <v>91</v>
      </c>
      <c r="C127" s="82">
        <v>422029.46</v>
      </c>
      <c r="D127" s="82">
        <v>378666</v>
      </c>
      <c r="E127" s="82">
        <v>344392</v>
      </c>
      <c r="F127" s="82">
        <v>89267</v>
      </c>
      <c r="G127" s="82">
        <v>89267</v>
      </c>
    </row>
    <row r="128" spans="1:7" s="85" customFormat="1" x14ac:dyDescent="0.3">
      <c r="A128" s="118" t="s">
        <v>131</v>
      </c>
      <c r="B128" s="94" t="s">
        <v>65</v>
      </c>
      <c r="C128" s="95">
        <f>C129+C131</f>
        <v>974983.03</v>
      </c>
      <c r="D128" s="95">
        <f t="shared" ref="D128:G128" si="71">D129+D131</f>
        <v>1170192</v>
      </c>
      <c r="E128" s="95">
        <f t="shared" si="71"/>
        <v>1191410</v>
      </c>
      <c r="F128" s="95">
        <f t="shared" si="71"/>
        <v>296795</v>
      </c>
      <c r="G128" s="95">
        <f t="shared" si="71"/>
        <v>216341</v>
      </c>
    </row>
    <row r="129" spans="1:7" x14ac:dyDescent="0.3">
      <c r="A129" s="46">
        <v>3</v>
      </c>
      <c r="B129" s="78" t="s">
        <v>51</v>
      </c>
      <c r="C129" s="82">
        <f>C130</f>
        <v>49124.06</v>
      </c>
      <c r="D129" s="82">
        <f t="shared" ref="D129:G129" si="72">D130</f>
        <v>51300</v>
      </c>
      <c r="E129" s="82">
        <f t="shared" si="72"/>
        <v>38244</v>
      </c>
      <c r="F129" s="82">
        <f t="shared" si="72"/>
        <v>88505</v>
      </c>
      <c r="G129" s="82">
        <f t="shared" si="72"/>
        <v>8051</v>
      </c>
    </row>
    <row r="130" spans="1:7" x14ac:dyDescent="0.3">
      <c r="A130" s="119">
        <v>34</v>
      </c>
      <c r="B130" s="78" t="s">
        <v>54</v>
      </c>
      <c r="C130" s="82">
        <v>49124.06</v>
      </c>
      <c r="D130" s="82">
        <v>51300</v>
      </c>
      <c r="E130" s="82">
        <v>38244</v>
      </c>
      <c r="F130" s="82">
        <v>88505</v>
      </c>
      <c r="G130" s="82">
        <v>8051</v>
      </c>
    </row>
    <row r="131" spans="1:7" x14ac:dyDescent="0.3">
      <c r="A131" s="46">
        <v>5</v>
      </c>
      <c r="B131" s="78" t="s">
        <v>90</v>
      </c>
      <c r="C131" s="82">
        <f>C132</f>
        <v>925858.97</v>
      </c>
      <c r="D131" s="82">
        <f t="shared" ref="D131:G131" si="73">D132</f>
        <v>1118892</v>
      </c>
      <c r="E131" s="82">
        <f t="shared" si="73"/>
        <v>1153166</v>
      </c>
      <c r="F131" s="82">
        <f t="shared" si="73"/>
        <v>208290</v>
      </c>
      <c r="G131" s="82">
        <f t="shared" si="73"/>
        <v>208290</v>
      </c>
    </row>
    <row r="132" spans="1:7" x14ac:dyDescent="0.3">
      <c r="A132" s="119">
        <v>54</v>
      </c>
      <c r="B132" s="78" t="s">
        <v>91</v>
      </c>
      <c r="C132" s="82">
        <v>925858.97</v>
      </c>
      <c r="D132" s="82">
        <v>1118892</v>
      </c>
      <c r="E132" s="82">
        <v>1153166</v>
      </c>
      <c r="F132" s="82">
        <v>208290</v>
      </c>
      <c r="G132" s="82">
        <v>208290</v>
      </c>
    </row>
    <row r="133" spans="1:7" s="85" customFormat="1" x14ac:dyDescent="0.3">
      <c r="A133" s="118" t="s">
        <v>135</v>
      </c>
      <c r="B133" s="94" t="s">
        <v>64</v>
      </c>
      <c r="C133" s="95">
        <f>C134+C136</f>
        <v>530891</v>
      </c>
      <c r="D133" s="95">
        <f t="shared" ref="D133:G133" si="74">D134+D136</f>
        <v>530891</v>
      </c>
      <c r="E133" s="95">
        <f t="shared" si="74"/>
        <v>530891</v>
      </c>
      <c r="F133" s="95">
        <f t="shared" si="74"/>
        <v>530891</v>
      </c>
      <c r="G133" s="95">
        <f t="shared" si="74"/>
        <v>530891</v>
      </c>
    </row>
    <row r="134" spans="1:7" x14ac:dyDescent="0.3">
      <c r="A134" s="46">
        <v>3</v>
      </c>
      <c r="B134" s="78" t="s">
        <v>51</v>
      </c>
      <c r="C134" s="82">
        <f>C135</f>
        <v>47389.97</v>
      </c>
      <c r="D134" s="82">
        <f t="shared" ref="D134:G134" si="75">D135</f>
        <v>46600</v>
      </c>
      <c r="E134" s="82">
        <f t="shared" si="75"/>
        <v>46600</v>
      </c>
      <c r="F134" s="82">
        <f t="shared" si="75"/>
        <v>46600</v>
      </c>
      <c r="G134" s="82">
        <f t="shared" si="75"/>
        <v>46600</v>
      </c>
    </row>
    <row r="135" spans="1:7" x14ac:dyDescent="0.3">
      <c r="A135" s="119">
        <v>34</v>
      </c>
      <c r="B135" s="78" t="s">
        <v>54</v>
      </c>
      <c r="C135" s="82">
        <v>47389.97</v>
      </c>
      <c r="D135" s="82">
        <v>46600</v>
      </c>
      <c r="E135" s="82">
        <v>46600</v>
      </c>
      <c r="F135" s="82">
        <v>46600</v>
      </c>
      <c r="G135" s="82">
        <v>46600</v>
      </c>
    </row>
    <row r="136" spans="1:7" x14ac:dyDescent="0.3">
      <c r="A136" s="46">
        <v>5</v>
      </c>
      <c r="B136" s="78" t="s">
        <v>90</v>
      </c>
      <c r="C136" s="82">
        <f>C137</f>
        <v>483501.03</v>
      </c>
      <c r="D136" s="82">
        <f t="shared" ref="D136:G136" si="76">D137</f>
        <v>484291</v>
      </c>
      <c r="E136" s="82">
        <f t="shared" si="76"/>
        <v>484291</v>
      </c>
      <c r="F136" s="82">
        <f t="shared" si="76"/>
        <v>484291</v>
      </c>
      <c r="G136" s="82">
        <f t="shared" si="76"/>
        <v>484291</v>
      </c>
    </row>
    <row r="137" spans="1:7" x14ac:dyDescent="0.3">
      <c r="A137" s="119">
        <v>54</v>
      </c>
      <c r="B137" s="78" t="s">
        <v>91</v>
      </c>
      <c r="C137" s="82">
        <v>483501.03</v>
      </c>
      <c r="D137" s="82">
        <v>484291</v>
      </c>
      <c r="E137" s="82">
        <v>484291</v>
      </c>
      <c r="F137" s="82">
        <v>484291</v>
      </c>
      <c r="G137" s="82">
        <v>484291</v>
      </c>
    </row>
    <row r="138" spans="1:7" x14ac:dyDescent="0.3">
      <c r="A138" s="117"/>
      <c r="B138" s="83"/>
    </row>
    <row r="139" spans="1:7" ht="15" customHeight="1" x14ac:dyDescent="0.3">
      <c r="A139" s="135" t="s">
        <v>148</v>
      </c>
      <c r="B139" s="135"/>
      <c r="C139" s="135"/>
      <c r="D139" s="135"/>
      <c r="E139" s="135"/>
      <c r="F139" s="135"/>
      <c r="G139" s="135"/>
    </row>
    <row r="140" spans="1:7" x14ac:dyDescent="0.3">
      <c r="A140" s="135"/>
      <c r="B140" s="135"/>
      <c r="C140" s="135"/>
      <c r="D140" s="135"/>
      <c r="E140" s="135"/>
      <c r="F140" s="135"/>
      <c r="G140" s="135"/>
    </row>
    <row r="143" spans="1:7" x14ac:dyDescent="0.3">
      <c r="F143" s="134" t="s">
        <v>142</v>
      </c>
      <c r="G143" s="134"/>
    </row>
    <row r="144" spans="1:7" x14ac:dyDescent="0.3">
      <c r="F144" s="134" t="s">
        <v>143</v>
      </c>
      <c r="G144" s="134"/>
    </row>
  </sheetData>
  <mergeCells count="4">
    <mergeCell ref="A2:G2"/>
    <mergeCell ref="F143:G143"/>
    <mergeCell ref="F144:G144"/>
    <mergeCell ref="A139:G140"/>
  </mergeCells>
  <pageMargins left="0.7" right="0.7" top="0.75" bottom="0.75" header="0.3" footer="0.3"/>
  <pageSetup paperSize="9" scale="59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Sažetak FP</vt:lpstr>
      <vt:lpstr>Račun prihoda i rashoda</vt:lpstr>
      <vt:lpstr>Račun financiranja</vt:lpstr>
      <vt:lpstr>Posebni dio</vt:lpstr>
      <vt:lpstr>'Račun prihoda i rashoda'!Podrucje_ispisa</vt:lpstr>
      <vt:lpstr>'Sažetak FP'!Podrucje_ispisa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2025-11-04T12:41:41Z</cp:lastPrinted>
  <dcterms:created xsi:type="dcterms:W3CDTF">2025-10-22T11:51:01Z</dcterms:created>
  <dcterms:modified xsi:type="dcterms:W3CDTF">2025-11-05T07:58:07Z</dcterms:modified>
</cp:coreProperties>
</file>