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sakac\Documents\Spomenka\Upravno vijeće\Sanacija\Mjesečni izvještaji\2024\Prosinac 2024\Izvršenje Financijskog plana 2024\"/>
    </mc:Choice>
  </mc:AlternateContent>
  <bookViews>
    <workbookView xWindow="0" yWindow="0" windowWidth="28800" windowHeight="12432"/>
  </bookViews>
  <sheets>
    <sheet name="SAŽETAK" sheetId="12" r:id="rId1"/>
    <sheet name=" Račun prihoda i rashoda" sheetId="3" r:id="rId2"/>
    <sheet name="Rashodi i prihodi prema izvoru" sheetId="8" r:id="rId3"/>
    <sheet name="Rashodi prema funkcijskoj k " sheetId="11" r:id="rId4"/>
    <sheet name="Račun financiranja " sheetId="9" r:id="rId5"/>
    <sheet name="Račun fin prema izvorima f" sheetId="10" r:id="rId6"/>
    <sheet name="Programska klasifikacija" sheetId="7" r:id="rId7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3" i="7" l="1"/>
  <c r="B20" i="12" l="1"/>
  <c r="B19" i="12"/>
  <c r="B17" i="12"/>
  <c r="D16" i="12"/>
  <c r="D17" i="12" s="1"/>
  <c r="E15" i="12"/>
  <c r="F13" i="12"/>
  <c r="E13" i="12"/>
  <c r="D12" i="12"/>
  <c r="F12" i="12" s="1"/>
  <c r="D11" i="12"/>
  <c r="F10" i="12"/>
  <c r="E10" i="12"/>
  <c r="D9" i="12"/>
  <c r="D19" i="12" s="1"/>
  <c r="E16" i="12" l="1"/>
  <c r="D20" i="12"/>
  <c r="B21" i="12"/>
  <c r="B24" i="12" s="1"/>
  <c r="E24" i="12" s="1"/>
  <c r="E9" i="12"/>
  <c r="F11" i="12"/>
  <c r="E12" i="12"/>
  <c r="D21" i="12"/>
  <c r="F19" i="12"/>
  <c r="E19" i="12"/>
  <c r="F20" i="12"/>
  <c r="E20" i="12"/>
  <c r="F17" i="12"/>
  <c r="E17" i="12"/>
  <c r="F16" i="12"/>
  <c r="F9" i="12"/>
  <c r="E11" i="12"/>
  <c r="F21" i="12" l="1"/>
  <c r="E21" i="12"/>
  <c r="J28" i="7" l="1"/>
  <c r="J111" i="7"/>
  <c r="J139" i="7"/>
  <c r="J149" i="7"/>
  <c r="J161" i="7"/>
  <c r="H15" i="7"/>
  <c r="H38" i="7"/>
  <c r="G38" i="7"/>
  <c r="H75" i="7"/>
  <c r="G75" i="7"/>
  <c r="I126" i="7"/>
  <c r="J126" i="7" s="1"/>
  <c r="G125" i="7"/>
  <c r="G154" i="7"/>
  <c r="I179" i="7"/>
  <c r="J179" i="7" s="1"/>
  <c r="H199" i="7"/>
  <c r="G199" i="7"/>
  <c r="I200" i="7"/>
  <c r="J200" i="7" s="1"/>
  <c r="I204" i="7"/>
  <c r="I205" i="7"/>
  <c r="G192" i="7"/>
  <c r="H192" i="7"/>
  <c r="I196" i="7"/>
  <c r="I193" i="7"/>
  <c r="J193" i="7" s="1"/>
  <c r="H186" i="7"/>
  <c r="G186" i="7"/>
  <c r="G185" i="7" s="1"/>
  <c r="I190" i="7"/>
  <c r="J190" i="7" s="1"/>
  <c r="I187" i="7"/>
  <c r="J187" i="7" s="1"/>
  <c r="H182" i="7"/>
  <c r="H178" i="7" s="1"/>
  <c r="G182" i="7"/>
  <c r="G178" i="7" s="1"/>
  <c r="I183" i="7"/>
  <c r="I182" i="7" s="1"/>
  <c r="G174" i="7"/>
  <c r="H174" i="7"/>
  <c r="I175" i="7"/>
  <c r="J175" i="7" s="1"/>
  <c r="H162" i="7"/>
  <c r="H168" i="7"/>
  <c r="G168" i="7"/>
  <c r="I169" i="7"/>
  <c r="J169" i="7" s="1"/>
  <c r="I171" i="7"/>
  <c r="J171" i="7" s="1"/>
  <c r="G163" i="7"/>
  <c r="I166" i="7"/>
  <c r="J166" i="7" s="1"/>
  <c r="I164" i="7"/>
  <c r="J164" i="7" s="1"/>
  <c r="H157" i="7"/>
  <c r="H16" i="7" s="1"/>
  <c r="G157" i="7"/>
  <c r="G16" i="7" s="1"/>
  <c r="I158" i="7"/>
  <c r="I157" i="7" s="1"/>
  <c r="I155" i="7"/>
  <c r="I154" i="7" s="1"/>
  <c r="J154" i="7" s="1"/>
  <c r="H150" i="7"/>
  <c r="H130" i="7" s="1"/>
  <c r="G150" i="7"/>
  <c r="I151" i="7"/>
  <c r="J151" i="7" s="1"/>
  <c r="G148" i="7"/>
  <c r="J148" i="7" s="1"/>
  <c r="G141" i="7"/>
  <c r="I146" i="7"/>
  <c r="I142" i="7"/>
  <c r="J142" i="7" s="1"/>
  <c r="G131" i="7"/>
  <c r="I139" i="7"/>
  <c r="I132" i="7"/>
  <c r="J132" i="7" s="1"/>
  <c r="G118" i="7"/>
  <c r="I121" i="7"/>
  <c r="J121" i="7" s="1"/>
  <c r="I119" i="7"/>
  <c r="I114" i="7"/>
  <c r="G113" i="7"/>
  <c r="I116" i="7"/>
  <c r="J116" i="7" s="1"/>
  <c r="I109" i="7"/>
  <c r="J109" i="7" s="1"/>
  <c r="I105" i="7"/>
  <c r="J105" i="7" s="1"/>
  <c r="I81" i="7"/>
  <c r="J81" i="7" s="1"/>
  <c r="I76" i="7"/>
  <c r="J76" i="7" s="1"/>
  <c r="I71" i="7"/>
  <c r="J71" i="7" s="1"/>
  <c r="I68" i="7"/>
  <c r="J68" i="7" s="1"/>
  <c r="I44" i="7"/>
  <c r="J44" i="7" s="1"/>
  <c r="I39" i="7"/>
  <c r="G27" i="7"/>
  <c r="G33" i="7"/>
  <c r="G32" i="7" s="1"/>
  <c r="H34" i="7"/>
  <c r="H33" i="7" s="1"/>
  <c r="I34" i="7"/>
  <c r="I33" i="7" s="1"/>
  <c r="I28" i="7"/>
  <c r="I30" i="7"/>
  <c r="G22" i="7"/>
  <c r="G13" i="7" s="1"/>
  <c r="H23" i="7"/>
  <c r="H22" i="7" s="1"/>
  <c r="H13" i="7" s="1"/>
  <c r="I23" i="7"/>
  <c r="I22" i="7" s="1"/>
  <c r="G19" i="7"/>
  <c r="H20" i="7"/>
  <c r="H19" i="7" s="1"/>
  <c r="I20" i="7"/>
  <c r="J20" i="7" s="1"/>
  <c r="I113" i="7" l="1"/>
  <c r="J113" i="7" s="1"/>
  <c r="G9" i="7"/>
  <c r="I118" i="7"/>
  <c r="I150" i="7"/>
  <c r="J150" i="7" s="1"/>
  <c r="G162" i="7"/>
  <c r="H185" i="7"/>
  <c r="J33" i="7"/>
  <c r="I32" i="7"/>
  <c r="J32" i="7" s="1"/>
  <c r="J23" i="7"/>
  <c r="I27" i="7"/>
  <c r="I38" i="7"/>
  <c r="J38" i="7" s="1"/>
  <c r="I163" i="7"/>
  <c r="J163" i="7" s="1"/>
  <c r="I168" i="7"/>
  <c r="J168" i="7" s="1"/>
  <c r="I186" i="7"/>
  <c r="J186" i="7" s="1"/>
  <c r="H37" i="7"/>
  <c r="J155" i="7"/>
  <c r="J119" i="7"/>
  <c r="J39" i="7"/>
  <c r="G18" i="7"/>
  <c r="G17" i="7" s="1"/>
  <c r="J34" i="7"/>
  <c r="G37" i="7"/>
  <c r="I131" i="7"/>
  <c r="J131" i="7" s="1"/>
  <c r="I141" i="7"/>
  <c r="G173" i="7"/>
  <c r="G12" i="7"/>
  <c r="H14" i="7"/>
  <c r="I19" i="7"/>
  <c r="J19" i="7" s="1"/>
  <c r="G11" i="7"/>
  <c r="I192" i="7"/>
  <c r="J192" i="7" s="1"/>
  <c r="I203" i="7"/>
  <c r="J203" i="7" s="1"/>
  <c r="G15" i="7"/>
  <c r="H18" i="7"/>
  <c r="H17" i="7" s="1"/>
  <c r="H10" i="7"/>
  <c r="J27" i="7"/>
  <c r="I9" i="7"/>
  <c r="J9" i="7" s="1"/>
  <c r="I26" i="7"/>
  <c r="I12" i="7"/>
  <c r="J12" i="7" s="1"/>
  <c r="J157" i="7"/>
  <c r="I16" i="7"/>
  <c r="J16" i="7" s="1"/>
  <c r="H11" i="7"/>
  <c r="H32" i="7"/>
  <c r="H25" i="7" s="1"/>
  <c r="H9" i="7"/>
  <c r="I185" i="7"/>
  <c r="J185" i="7" s="1"/>
  <c r="I199" i="7"/>
  <c r="J199" i="7" s="1"/>
  <c r="I75" i="7"/>
  <c r="J114" i="7"/>
  <c r="J22" i="7"/>
  <c r="G26" i="7"/>
  <c r="G25" i="7" s="1"/>
  <c r="I174" i="7"/>
  <c r="I178" i="7"/>
  <c r="J178" i="7" s="1"/>
  <c r="I125" i="7"/>
  <c r="G10" i="7"/>
  <c r="H12" i="7"/>
  <c r="G14" i="7"/>
  <c r="J196" i="7"/>
  <c r="J158" i="7"/>
  <c r="J118" i="7"/>
  <c r="H173" i="7"/>
  <c r="I162" i="7"/>
  <c r="J162" i="7" s="1"/>
  <c r="G130" i="7"/>
  <c r="D12" i="10"/>
  <c r="E12" i="10"/>
  <c r="F12" i="10"/>
  <c r="H12" i="10" s="1"/>
  <c r="D10" i="10"/>
  <c r="E10" i="10"/>
  <c r="E9" i="10" s="1"/>
  <c r="F10" i="10"/>
  <c r="F9" i="10" s="1"/>
  <c r="G9" i="10" s="1"/>
  <c r="C9" i="10"/>
  <c r="C10" i="10"/>
  <c r="C12" i="10"/>
  <c r="H11" i="10"/>
  <c r="H13" i="10"/>
  <c r="H14" i="10"/>
  <c r="G8" i="10"/>
  <c r="G12" i="10"/>
  <c r="G13" i="10"/>
  <c r="G14" i="10"/>
  <c r="D6" i="10"/>
  <c r="E6" i="10"/>
  <c r="F6" i="10"/>
  <c r="G6" i="10" s="1"/>
  <c r="D7" i="10"/>
  <c r="E7" i="10"/>
  <c r="F7" i="10"/>
  <c r="G7" i="10" s="1"/>
  <c r="C6" i="10"/>
  <c r="C7" i="10"/>
  <c r="L12" i="9"/>
  <c r="L11" i="9"/>
  <c r="K11" i="9"/>
  <c r="K12" i="9"/>
  <c r="K13" i="9"/>
  <c r="K14" i="9"/>
  <c r="K15" i="9"/>
  <c r="K16" i="9"/>
  <c r="J12" i="9"/>
  <c r="J11" i="9" s="1"/>
  <c r="I11" i="9"/>
  <c r="H11" i="9"/>
  <c r="I13" i="9"/>
  <c r="J13" i="9"/>
  <c r="I15" i="9"/>
  <c r="J15" i="9"/>
  <c r="G11" i="9"/>
  <c r="G12" i="9"/>
  <c r="G13" i="9"/>
  <c r="G15" i="9"/>
  <c r="K8" i="9"/>
  <c r="K9" i="9"/>
  <c r="K10" i="9"/>
  <c r="K7" i="9"/>
  <c r="I7" i="9"/>
  <c r="H8" i="9"/>
  <c r="H7" i="9" s="1"/>
  <c r="I8" i="9"/>
  <c r="I9" i="9"/>
  <c r="J9" i="9"/>
  <c r="J8" i="9" s="1"/>
  <c r="J7" i="9" s="1"/>
  <c r="G7" i="9"/>
  <c r="G8" i="9"/>
  <c r="G9" i="9"/>
  <c r="H8" i="11"/>
  <c r="H9" i="11"/>
  <c r="H10" i="11"/>
  <c r="G8" i="11"/>
  <c r="G10" i="11"/>
  <c r="D6" i="11"/>
  <c r="E6" i="11"/>
  <c r="D7" i="11"/>
  <c r="E7" i="11"/>
  <c r="F7" i="11"/>
  <c r="F6" i="11" s="1"/>
  <c r="H6" i="11" s="1"/>
  <c r="C7" i="11"/>
  <c r="H7" i="11" l="1"/>
  <c r="G7" i="11"/>
  <c r="C6" i="11"/>
  <c r="G6" i="11" s="1"/>
  <c r="I13" i="7"/>
  <c r="J13" i="7" s="1"/>
  <c r="I130" i="7"/>
  <c r="H36" i="7"/>
  <c r="I14" i="7"/>
  <c r="J14" i="7" s="1"/>
  <c r="J141" i="7"/>
  <c r="G36" i="7"/>
  <c r="G8" i="7" s="1"/>
  <c r="I18" i="7"/>
  <c r="I17" i="7" s="1"/>
  <c r="J174" i="7"/>
  <c r="I173" i="7"/>
  <c r="J173" i="7" s="1"/>
  <c r="I25" i="7"/>
  <c r="J25" i="7" s="1"/>
  <c r="J26" i="7"/>
  <c r="H8" i="7"/>
  <c r="J125" i="7"/>
  <c r="I15" i="7"/>
  <c r="J15" i="7" s="1"/>
  <c r="J75" i="7"/>
  <c r="I11" i="7"/>
  <c r="J11" i="7" s="1"/>
  <c r="I37" i="7"/>
  <c r="I10" i="7"/>
  <c r="J10" i="7" s="1"/>
  <c r="J130" i="7"/>
  <c r="D9" i="10"/>
  <c r="H9" i="10" s="1"/>
  <c r="H10" i="10"/>
  <c r="J18" i="7" l="1"/>
  <c r="J17" i="7"/>
  <c r="I36" i="7"/>
  <c r="J36" i="7" s="1"/>
  <c r="J37" i="7"/>
  <c r="I8" i="7" l="1"/>
  <c r="J8" i="7" s="1"/>
  <c r="H23" i="8" l="1"/>
  <c r="H24" i="8"/>
  <c r="H25" i="8"/>
  <c r="H26" i="8"/>
  <c r="H27" i="8"/>
  <c r="H28" i="8"/>
  <c r="H29" i="8"/>
  <c r="H30" i="8"/>
  <c r="H31" i="8"/>
  <c r="H32" i="8"/>
  <c r="H33" i="8"/>
  <c r="H34" i="8"/>
  <c r="H35" i="8"/>
  <c r="H36" i="8"/>
  <c r="H22" i="8"/>
  <c r="G23" i="8"/>
  <c r="G24" i="8"/>
  <c r="G25" i="8"/>
  <c r="G26" i="8"/>
  <c r="G27" i="8"/>
  <c r="G28" i="8"/>
  <c r="G29" i="8"/>
  <c r="G30" i="8"/>
  <c r="G31" i="8"/>
  <c r="G32" i="8"/>
  <c r="G33" i="8"/>
  <c r="G34" i="8"/>
  <c r="G35" i="8"/>
  <c r="G36" i="8"/>
  <c r="G22" i="8"/>
  <c r="D22" i="8"/>
  <c r="E22" i="8"/>
  <c r="F22" i="8"/>
  <c r="C22" i="8"/>
  <c r="D35" i="8"/>
  <c r="E35" i="8"/>
  <c r="F35" i="8"/>
  <c r="D33" i="8"/>
  <c r="E33" i="8"/>
  <c r="F33" i="8"/>
  <c r="D30" i="8"/>
  <c r="E30" i="8"/>
  <c r="F30" i="8"/>
  <c r="D27" i="8"/>
  <c r="E27" i="8"/>
  <c r="F27" i="8"/>
  <c r="D25" i="8"/>
  <c r="E25" i="8"/>
  <c r="F25" i="8"/>
  <c r="D23" i="8"/>
  <c r="E23" i="8"/>
  <c r="F23" i="8"/>
  <c r="C35" i="8"/>
  <c r="C33" i="8"/>
  <c r="C30" i="8"/>
  <c r="C27" i="8"/>
  <c r="C25" i="8"/>
  <c r="C23" i="8"/>
  <c r="H7" i="8"/>
  <c r="H8" i="8"/>
  <c r="H9" i="8"/>
  <c r="H10" i="8"/>
  <c r="H11" i="8"/>
  <c r="H12" i="8"/>
  <c r="H13" i="8"/>
  <c r="H14" i="8"/>
  <c r="H15" i="8"/>
  <c r="H16" i="8"/>
  <c r="H17" i="8"/>
  <c r="H18" i="8"/>
  <c r="H19" i="8"/>
  <c r="H20" i="8"/>
  <c r="H6" i="8"/>
  <c r="G7" i="8"/>
  <c r="G8" i="8"/>
  <c r="G9" i="8"/>
  <c r="G10" i="8"/>
  <c r="G11" i="8"/>
  <c r="G12" i="8"/>
  <c r="G13" i="8"/>
  <c r="G14" i="8"/>
  <c r="G15" i="8"/>
  <c r="G16" i="8"/>
  <c r="G17" i="8"/>
  <c r="G18" i="8"/>
  <c r="G19" i="8"/>
  <c r="G20" i="8"/>
  <c r="G6" i="8"/>
  <c r="D6" i="8"/>
  <c r="E6" i="8"/>
  <c r="F6" i="8"/>
  <c r="C6" i="8"/>
  <c r="D19" i="8"/>
  <c r="E19" i="8"/>
  <c r="F19" i="8"/>
  <c r="D17" i="8"/>
  <c r="E17" i="8"/>
  <c r="F17" i="8"/>
  <c r="D14" i="8"/>
  <c r="E14" i="8"/>
  <c r="F14" i="8"/>
  <c r="D11" i="8"/>
  <c r="E11" i="8"/>
  <c r="F11" i="8"/>
  <c r="D9" i="8"/>
  <c r="E9" i="8"/>
  <c r="F9" i="8"/>
  <c r="D7" i="8"/>
  <c r="E7" i="8"/>
  <c r="F7" i="8"/>
  <c r="C19" i="8"/>
  <c r="C17" i="8"/>
  <c r="C14" i="8"/>
  <c r="C11" i="8"/>
  <c r="C9" i="8"/>
  <c r="C7" i="8"/>
  <c r="L123" i="3"/>
  <c r="K111" i="3"/>
  <c r="K65" i="3"/>
  <c r="L52" i="3"/>
  <c r="L53" i="3"/>
  <c r="L61" i="3"/>
  <c r="L92" i="3"/>
  <c r="L100" i="3"/>
  <c r="L106" i="3"/>
  <c r="L107" i="3"/>
  <c r="L110" i="3"/>
  <c r="L51" i="3"/>
  <c r="K52" i="3"/>
  <c r="K53" i="3"/>
  <c r="K54" i="3"/>
  <c r="K55" i="3"/>
  <c r="K56" i="3"/>
  <c r="K57" i="3"/>
  <c r="K58" i="3"/>
  <c r="K59" i="3"/>
  <c r="K60" i="3"/>
  <c r="K61" i="3"/>
  <c r="K62" i="3"/>
  <c r="K63" i="3"/>
  <c r="K64" i="3"/>
  <c r="K67" i="3"/>
  <c r="K68" i="3"/>
  <c r="K69" i="3"/>
  <c r="K70" i="3"/>
  <c r="K71" i="3"/>
  <c r="K72" i="3"/>
  <c r="K73" i="3"/>
  <c r="K74" i="3"/>
  <c r="K75" i="3"/>
  <c r="K76" i="3"/>
  <c r="K77" i="3"/>
  <c r="K78" i="3"/>
  <c r="K79" i="3"/>
  <c r="K80" i="3"/>
  <c r="K81" i="3"/>
  <c r="K82" i="3"/>
  <c r="K83" i="3"/>
  <c r="K84" i="3"/>
  <c r="K85" i="3"/>
  <c r="K86" i="3"/>
  <c r="K87" i="3"/>
  <c r="K88" i="3"/>
  <c r="K89" i="3"/>
  <c r="K90" i="3"/>
  <c r="K91" i="3"/>
  <c r="K92" i="3"/>
  <c r="K93" i="3"/>
  <c r="K94" i="3"/>
  <c r="K95" i="3"/>
  <c r="K96" i="3"/>
  <c r="K97" i="3"/>
  <c r="K98" i="3"/>
  <c r="K99" i="3"/>
  <c r="K100" i="3"/>
  <c r="K101" i="3"/>
  <c r="K102" i="3"/>
  <c r="K103" i="3"/>
  <c r="K104" i="3"/>
  <c r="K105" i="3"/>
  <c r="K106" i="3"/>
  <c r="K107" i="3"/>
  <c r="K108" i="3"/>
  <c r="K109" i="3"/>
  <c r="K110" i="3"/>
  <c r="K112" i="3"/>
  <c r="K113" i="3"/>
  <c r="K114" i="3"/>
  <c r="K115" i="3"/>
  <c r="K116" i="3"/>
  <c r="K117" i="3"/>
  <c r="K118" i="3"/>
  <c r="K119" i="3"/>
  <c r="K120" i="3"/>
  <c r="K121" i="3"/>
  <c r="K122" i="3"/>
  <c r="K123" i="3"/>
  <c r="K124" i="3"/>
  <c r="K125" i="3"/>
  <c r="K51" i="3"/>
  <c r="I51" i="3"/>
  <c r="J51" i="3"/>
  <c r="J106" i="3"/>
  <c r="J123" i="3"/>
  <c r="J124" i="3"/>
  <c r="J110" i="3"/>
  <c r="J121" i="3"/>
  <c r="J119" i="3"/>
  <c r="J113" i="3"/>
  <c r="J111" i="3"/>
  <c r="J107" i="3"/>
  <c r="J108" i="3"/>
  <c r="H51" i="3"/>
  <c r="I52" i="3"/>
  <c r="J52" i="3"/>
  <c r="J103" i="3"/>
  <c r="J104" i="3"/>
  <c r="J100" i="3"/>
  <c r="J101" i="3"/>
  <c r="J92" i="3"/>
  <c r="J96" i="3"/>
  <c r="J93" i="3"/>
  <c r="J61" i="3"/>
  <c r="J84" i="3"/>
  <c r="J74" i="3"/>
  <c r="J67" i="3"/>
  <c r="J62" i="3"/>
  <c r="J53" i="3"/>
  <c r="J59" i="3"/>
  <c r="J57" i="3"/>
  <c r="J54" i="3"/>
  <c r="H106" i="3"/>
  <c r="H52" i="3"/>
  <c r="G51" i="3"/>
  <c r="G110" i="3"/>
  <c r="G106" i="3"/>
  <c r="G123" i="3"/>
  <c r="G124" i="3"/>
  <c r="G121" i="3"/>
  <c r="G119" i="3"/>
  <c r="G113" i="3"/>
  <c r="G111" i="3"/>
  <c r="G107" i="3"/>
  <c r="G108" i="3"/>
  <c r="G52" i="3"/>
  <c r="G103" i="3"/>
  <c r="G104" i="3"/>
  <c r="G100" i="3"/>
  <c r="G101" i="3"/>
  <c r="G92" i="3"/>
  <c r="G96" i="3"/>
  <c r="G93" i="3"/>
  <c r="G61" i="3"/>
  <c r="G84" i="3"/>
  <c r="G74" i="3"/>
  <c r="G67" i="3"/>
  <c r="G62" i="3"/>
  <c r="G53" i="3"/>
  <c r="G59" i="3"/>
  <c r="G57" i="3"/>
  <c r="G54" i="3"/>
  <c r="K14" i="3"/>
  <c r="K15" i="3"/>
  <c r="K16" i="3"/>
  <c r="K17" i="3"/>
  <c r="K19" i="3"/>
  <c r="K20" i="3"/>
  <c r="K23" i="3"/>
  <c r="K24" i="3"/>
  <c r="K27" i="3"/>
  <c r="K30" i="3"/>
  <c r="K31" i="3"/>
  <c r="K33" i="3"/>
  <c r="K37" i="3"/>
  <c r="K38" i="3"/>
  <c r="K40" i="3"/>
  <c r="K43" i="3"/>
  <c r="K47" i="3"/>
  <c r="J46" i="3"/>
  <c r="K46" i="3" s="1"/>
  <c r="J41" i="3"/>
  <c r="K41" i="3" s="1"/>
  <c r="J42" i="3"/>
  <c r="J39" i="3"/>
  <c r="J35" i="3"/>
  <c r="J32" i="3"/>
  <c r="K32" i="3" s="1"/>
  <c r="J29" i="3"/>
  <c r="J28" i="3" s="1"/>
  <c r="J25" i="3"/>
  <c r="K25" i="3" s="1"/>
  <c r="J26" i="3"/>
  <c r="J22" i="3"/>
  <c r="J18" i="3"/>
  <c r="K18" i="3" s="1"/>
  <c r="J15" i="3"/>
  <c r="J13" i="3"/>
  <c r="G46" i="3"/>
  <c r="G45" i="3" s="1"/>
  <c r="G44" i="3" s="1"/>
  <c r="G35" i="3"/>
  <c r="G34" i="3" s="1"/>
  <c r="G39" i="3"/>
  <c r="G42" i="3"/>
  <c r="G41" i="3" s="1"/>
  <c r="G32" i="3"/>
  <c r="G29" i="3"/>
  <c r="G28" i="3" s="1"/>
  <c r="G26" i="3"/>
  <c r="G25" i="3" s="1"/>
  <c r="G22" i="3"/>
  <c r="G21" i="3" s="1"/>
  <c r="G18" i="3"/>
  <c r="G15" i="3"/>
  <c r="G13" i="3"/>
  <c r="G12" i="3" s="1"/>
  <c r="H11" i="3" l="1"/>
  <c r="H10" i="3" s="1"/>
  <c r="L28" i="3"/>
  <c r="K28" i="3"/>
  <c r="G11" i="3"/>
  <c r="G10" i="3" s="1"/>
  <c r="J12" i="3"/>
  <c r="K35" i="3"/>
  <c r="K39" i="3"/>
  <c r="K26" i="3"/>
  <c r="K22" i="3"/>
  <c r="L41" i="3"/>
  <c r="L25" i="3"/>
  <c r="J21" i="3"/>
  <c r="J34" i="3"/>
  <c r="J45" i="3"/>
  <c r="K42" i="3"/>
  <c r="K29" i="3"/>
  <c r="K13" i="3"/>
  <c r="K34" i="3" l="1"/>
  <c r="L34" i="3"/>
  <c r="L12" i="3"/>
  <c r="K12" i="3"/>
  <c r="J11" i="3"/>
  <c r="K45" i="3"/>
  <c r="J44" i="3"/>
  <c r="L45" i="3"/>
  <c r="L21" i="3"/>
  <c r="K21" i="3"/>
  <c r="L44" i="3" l="1"/>
  <c r="K44" i="3"/>
  <c r="J10" i="3"/>
  <c r="L11" i="3"/>
  <c r="K11" i="3"/>
  <c r="K10" i="3" l="1"/>
  <c r="L10" i="3"/>
</calcChain>
</file>

<file path=xl/sharedStrings.xml><?xml version="1.0" encoding="utf-8"?>
<sst xmlns="http://schemas.openxmlformats.org/spreadsheetml/2006/main" count="508" uniqueCount="239">
  <si>
    <t>Prihodi poslovanja</t>
  </si>
  <si>
    <t>Prihodi od prodaje nefinancijske imovine</t>
  </si>
  <si>
    <t>Rashodi poslovanja</t>
  </si>
  <si>
    <t>Rashodi za zaposlene</t>
  </si>
  <si>
    <t>Rashodi za nabavu nefinancijske imovine</t>
  </si>
  <si>
    <t>Rashodi za nabavu neproizvedene dugotrajne imovine</t>
  </si>
  <si>
    <t>BROJČANA OZNAKA I NAZIV</t>
  </si>
  <si>
    <t>UKUPNI RASHODI</t>
  </si>
  <si>
    <t>Primici od financijske imovine i zaduživanja</t>
  </si>
  <si>
    <t>Izdaci za financijsku imovinu i otplate zajmova</t>
  </si>
  <si>
    <t>II. POSEBNI DIO</t>
  </si>
  <si>
    <t>I. OPĆI DIO</t>
  </si>
  <si>
    <t>Materijalni rashodi</t>
  </si>
  <si>
    <t>Primici od zaduživanja</t>
  </si>
  <si>
    <t>Izdaci za otplatu glavnice primljenih kredita i zajmova</t>
  </si>
  <si>
    <t>INDEKS</t>
  </si>
  <si>
    <t xml:space="preserve">IZVJEŠTAJ O PRIHODIMA I RASHODIMA PREMA EKONOMSKOJ KLASIFIKACIJI </t>
  </si>
  <si>
    <t>UKUPNI PRIHODI</t>
  </si>
  <si>
    <t>Pomoći iz inozemstva i od subjekata unutar općeg proračuna</t>
  </si>
  <si>
    <t xml:space="preserve"> Prihodi od prodaje proizvoda i robe te pruženih usluga i prihodi od donacija</t>
  </si>
  <si>
    <t>Prihodi od prodaje proizvoda i robe te pruženih usluga</t>
  </si>
  <si>
    <t>Prihodi od prodaje proizvoda i robe</t>
  </si>
  <si>
    <t>Prihodi od prodaje proizvedene dugotrajne imovine</t>
  </si>
  <si>
    <t>Prihodi od prodaje građevinskih objekata</t>
  </si>
  <si>
    <t>Stambeni objekti</t>
  </si>
  <si>
    <t>Plaće (Bruto)</t>
  </si>
  <si>
    <t>Plaće za redovan rad</t>
  </si>
  <si>
    <t>Naknade troškova zaposlenima</t>
  </si>
  <si>
    <t>Službena putovanja</t>
  </si>
  <si>
    <t>31 Vlastiti prihodi</t>
  </si>
  <si>
    <t>3 Vlastiti prihodi</t>
  </si>
  <si>
    <t>11 Opći prihodi i primici</t>
  </si>
  <si>
    <t>1 Opći prihodi i primici</t>
  </si>
  <si>
    <t>UKUPNO RASHODI</t>
  </si>
  <si>
    <t xml:space="preserve">UKUPNO PRIHODI </t>
  </si>
  <si>
    <t>IZVJEŠTAJ O PRIHODIMA I RASHODIMA PREMA IZVORIMA FINANCIRANJA</t>
  </si>
  <si>
    <t xml:space="preserve">IZVJEŠTAJ RAČUNA FINANCIRANJA PREMA EKONOMSKOJ KLASIFIKACIJI </t>
  </si>
  <si>
    <t>IZVJEŠTAJ RAČUNA FINANCIRANJA PREMA IZVORIMA FINANCIRANJA</t>
  </si>
  <si>
    <t>UKUPNO PRIMICI</t>
  </si>
  <si>
    <t xml:space="preserve">UKUPNO IZDACI </t>
  </si>
  <si>
    <t>IZVJEŠTAJ O RASHODIMA PREMA FUNKCIJSKOJ KLASIFIKACIJI</t>
  </si>
  <si>
    <t>INDEKS**</t>
  </si>
  <si>
    <t xml:space="preserve"> RAČUN PRIHODA I RASHODA </t>
  </si>
  <si>
    <t xml:space="preserve"> RAČUN FINANCIRANJA</t>
  </si>
  <si>
    <t>IZVJEŠTAJ PO PROGRAMSKOJ KLASIFIKACIJI</t>
  </si>
  <si>
    <t>TEKUĆI PLAN N.*</t>
  </si>
  <si>
    <t xml:space="preserve">OSTVARENJE/IZVRŠENJE 
2023. </t>
  </si>
  <si>
    <t>REBALANS 2024.</t>
  </si>
  <si>
    <t>OSTVARENJE/IZVRŠENJE 
2024.</t>
  </si>
  <si>
    <t>5=4/2*100</t>
  </si>
  <si>
    <t>6=4/3*100</t>
  </si>
  <si>
    <t>OSTVARENJE/IZVRŠENJE 
2023.</t>
  </si>
  <si>
    <t>Pomoći od izvanproračunskih korisnika</t>
  </si>
  <si>
    <t>Tekuće pomoći od izvanproračunskih korisnika</t>
  </si>
  <si>
    <t>Pomoći proračunskim korisnicima iz proračuna koji im nije nadležan</t>
  </si>
  <si>
    <t>Tekuće pomoći proračunskim korisnicima iz proračuna koji im nije nadležan</t>
  </si>
  <si>
    <t>Kapitalne pomoći proračunskim korisnicima iz proračuna koji im nije nadležan</t>
  </si>
  <si>
    <t>Tekuće pomoći temeljem prijenosa EU sredstava</t>
  </si>
  <si>
    <t>Kapitalne pomoći temeljem prijenosa EU sredstava</t>
  </si>
  <si>
    <t>Prihodi od imovine</t>
  </si>
  <si>
    <t>Prihodi od financijske imovine</t>
  </si>
  <si>
    <t>Kamate na oročena sredstva i depozite po viđenju</t>
  </si>
  <si>
    <t>Prihodi od zateznih kamata</t>
  </si>
  <si>
    <t>Prihodi od upravnih i administrativnih pristojbi, pristojbi po posebnim propisima i naknada</t>
  </si>
  <si>
    <t>Prihodi po posebnim propisima</t>
  </si>
  <si>
    <t>Ostali nespomenuti prihodi</t>
  </si>
  <si>
    <t>Prihodi od pruženih usluga</t>
  </si>
  <si>
    <t>Donacije od pravnih i fizičkih osoba izvan općeg proračuna i povrat donacija po protestiranim jamstvima</t>
  </si>
  <si>
    <t>Tekuće donacije</t>
  </si>
  <si>
    <t>Prihodi iz nadležnog proračuna i od HZZO-a temeljem ugovornih obveza</t>
  </si>
  <si>
    <t>Prihodi iz nadležnog proračuna za financiranje redovne djelatnosti proračunskih korisnika</t>
  </si>
  <si>
    <t>Prihodi iz nadležnog proračuna za financiranje rashoda poslovanja</t>
  </si>
  <si>
    <t xml:space="preserve">Prihodi iz nadležnog proračuna za financiranje rashoda za nabavu nefinancijske imovine </t>
  </si>
  <si>
    <t>Prihodi od nadležnog proračuna za financiranje izdataka za financijsku imovinu i otplatu zajmova</t>
  </si>
  <si>
    <t>Prihodi od HZZO-a na temelju ugovornih obveza</t>
  </si>
  <si>
    <t>Kazne, upravne mjere i ostali prihodi</t>
  </si>
  <si>
    <t>Ostali prihodi</t>
  </si>
  <si>
    <t>Pomoći temeljem prijenosa EU sredstava</t>
  </si>
  <si>
    <t>Plaće za prekovremeni rad</t>
  </si>
  <si>
    <t>Ostali rashodi za zaposlene</t>
  </si>
  <si>
    <t>Doprinosi na plaće</t>
  </si>
  <si>
    <t>Doprinosi za obvezno zdravstveno osiguranje</t>
  </si>
  <si>
    <t>Naknade za prijevoz, za rad na terenu i odvojeni život</t>
  </si>
  <si>
    <t>Stručno usavršavanje zaposlenika</t>
  </si>
  <si>
    <t>Ostale naknade troškova zaposlenima</t>
  </si>
  <si>
    <t>Rashodi za materijal i energiju</t>
  </si>
  <si>
    <t>Uredski materijal i ostali materijalni rashodi</t>
  </si>
  <si>
    <t>Materijal i sirovine</t>
  </si>
  <si>
    <t>Energija</t>
  </si>
  <si>
    <t>Materijal i dijelovi za tekuće i investicijsko održavanje</t>
  </si>
  <si>
    <t>Sitni inventar i auto gume</t>
  </si>
  <si>
    <t>Službena, radna i zaštitna odjeća i obuća</t>
  </si>
  <si>
    <t>Rashodi za usluge</t>
  </si>
  <si>
    <t>Usluge telefona, pošte i prijevoza</t>
  </si>
  <si>
    <t>Usluge tekućeg i investicijskog održavanja</t>
  </si>
  <si>
    <t>Usluge promidžbe i informiranja</t>
  </si>
  <si>
    <t>Komunalne usluge</t>
  </si>
  <si>
    <t>Zakupnine i najamnine</t>
  </si>
  <si>
    <t>Zdravstvene i veterinarske usluge</t>
  </si>
  <si>
    <t>Intelektualne i osobne usluge</t>
  </si>
  <si>
    <t>Računalne usluge</t>
  </si>
  <si>
    <t>Ostale usluge</t>
  </si>
  <si>
    <t>Ostali nespomenuti rashodi poslovanja</t>
  </si>
  <si>
    <t>Naknade za rad predstavničkih i izvršnih tijela, povjerenstava i slično</t>
  </si>
  <si>
    <t>Premije osiguranja</t>
  </si>
  <si>
    <t>Reprezentacija</t>
  </si>
  <si>
    <t>Članarine i norme</t>
  </si>
  <si>
    <t>Pristojbe i naknade</t>
  </si>
  <si>
    <t>Troškovi sudskih postupaka</t>
  </si>
  <si>
    <t>Financijski rashodi</t>
  </si>
  <si>
    <t>Kamate za primljene kredite i zajmove</t>
  </si>
  <si>
    <t>Kamate za primljene kredite i zajmove od kreditnih i ostalih financijskih institucija u javnom sektoru</t>
  </si>
  <si>
    <t>Kamate za primljene kredite i zajmove od kreditnih i ostalih financijskih institucija izvan javnog sektora</t>
  </si>
  <si>
    <t>Ostali financijski rashodi</t>
  </si>
  <si>
    <t>Bankarske usluge i usluge platnog prometa</t>
  </si>
  <si>
    <t>Negativne tečajne razlike i razlike zbog primjene valutne klauzule</t>
  </si>
  <si>
    <t>Zatezne kamate</t>
  </si>
  <si>
    <t>Naknade građanima i kućanstvima na temelju osiguranja i druge naknade</t>
  </si>
  <si>
    <t>Ostale naknade građanima i kućanstvima iz proračuna</t>
  </si>
  <si>
    <t>Naknade građanima i kućanstvima u novcu</t>
  </si>
  <si>
    <t>Ostali rashodi</t>
  </si>
  <si>
    <t>Kazne, penali i naknade štete</t>
  </si>
  <si>
    <t>Naknade šteta pravnim i fizičkim osobama</t>
  </si>
  <si>
    <t>Nematerijalna imovina</t>
  </si>
  <si>
    <t>Licence</t>
  </si>
  <si>
    <t>Rashodi za nabavu proizvedene dugotrajne imovine</t>
  </si>
  <si>
    <t>Građevinski objekti</t>
  </si>
  <si>
    <t>Poslovni objekti</t>
  </si>
  <si>
    <t>Postrojenja i oprema</t>
  </si>
  <si>
    <t>Uredska oprema i namještaj</t>
  </si>
  <si>
    <t>Komunikacijska oprema</t>
  </si>
  <si>
    <t>Oprema za održavanje i zaštitu</t>
  </si>
  <si>
    <t>Medicinska i laboratorijska oprema</t>
  </si>
  <si>
    <t>Uređaji, strojevi i oprema za ostale namjene</t>
  </si>
  <si>
    <t>Prijevozna sredstva</t>
  </si>
  <si>
    <t>Prijevozna sredstva u cestovnom prometu</t>
  </si>
  <si>
    <t>Nematerijalna proizvedena imovina</t>
  </si>
  <si>
    <t>Ulaganja u računalne programe</t>
  </si>
  <si>
    <t>Rashodi za dodatna ulaganja na nefinancijskoj imovini</t>
  </si>
  <si>
    <t>Dodatna ulaganja na građevinskim objektima</t>
  </si>
  <si>
    <t>OSTVARENJE/IZVRŠENJE 2024.</t>
  </si>
  <si>
    <t>43 Ostali prihodi za posebne namjene</t>
  </si>
  <si>
    <t>44 Decentralizirana sredstva</t>
  </si>
  <si>
    <t>51 Pomoći EU</t>
  </si>
  <si>
    <t>52 Ostale pomoći</t>
  </si>
  <si>
    <t>61 Donacije</t>
  </si>
  <si>
    <t>71 Prihodi od nefinancijske imovine</t>
  </si>
  <si>
    <t>4 Prihodi za posebne namjene</t>
  </si>
  <si>
    <t>5 Pomoći</t>
  </si>
  <si>
    <t>6 Donacije</t>
  </si>
  <si>
    <t>7 Prihodi od nefinancijske imovine</t>
  </si>
  <si>
    <t>07 Zdravstvo</t>
  </si>
  <si>
    <t>072 Službe za vanjske pacijente</t>
  </si>
  <si>
    <t>073 Bolničke službe</t>
  </si>
  <si>
    <t>076 Poslovi i usluge zdravstva koji nisu drugdje svrstani</t>
  </si>
  <si>
    <t>IZVRŠENJE 2024.</t>
  </si>
  <si>
    <t>IZVRŠENJE 2023.</t>
  </si>
  <si>
    <t>Primljeni krediti i zajmovi od kreditnih i ostalih financijskih institucija izvan javnog sektora</t>
  </si>
  <si>
    <t>Primljeni krediti od tuzemnih kreditnih institucija izvan javnog sektora</t>
  </si>
  <si>
    <t>Otplata glavnice primljenih kredita i zajmova od kreditnih i ostalih financijskih institucija u javnom sektoru</t>
  </si>
  <si>
    <t>Otplata glavnice primljenih kredita od kreditnih institucija u javnom sektoru</t>
  </si>
  <si>
    <t>Otplata glavnice primljenih kredita i zajmova od kreditnih i ostalih financijskih institucija izvan javnog sektora</t>
  </si>
  <si>
    <t>Otplata glavnice primljenih kredita od tuzemnih kreditnih institucija izvan javnog sektora</t>
  </si>
  <si>
    <t>8 Namjenski primici od zaduživanja</t>
  </si>
  <si>
    <t>81 Namjenski primici od zaduživanja</t>
  </si>
  <si>
    <t>SPECIJALNA BOLNICA ZA MEDICINSKU REHABILITACIJU VARAŽDINSKE TOPLICE</t>
  </si>
  <si>
    <t>Opći prihodi i primici</t>
  </si>
  <si>
    <t>Vlastiti prihodi</t>
  </si>
  <si>
    <t>Ostali prihodi za posebne namjene</t>
  </si>
  <si>
    <t>Decentralizirana sredstva</t>
  </si>
  <si>
    <t>Pomoći EU</t>
  </si>
  <si>
    <t>Ostale pomoći</t>
  </si>
  <si>
    <t>Donacije</t>
  </si>
  <si>
    <t>Prihodi od nefinancijske imovine</t>
  </si>
  <si>
    <t>PROGRAMI EUROPSKIH POSLOVA</t>
  </si>
  <si>
    <t>Unaprjeđenje kvalitete smještaja i sadržaja hotela Minerva</t>
  </si>
  <si>
    <t>Izvor: 31</t>
  </si>
  <si>
    <t>Izvor: 51</t>
  </si>
  <si>
    <t>Izvor: 11</t>
  </si>
  <si>
    <t>Izvor: 43</t>
  </si>
  <si>
    <t>Izvor: 44</t>
  </si>
  <si>
    <t>Izvor: 52</t>
  </si>
  <si>
    <t>Izvor: 61</t>
  </si>
  <si>
    <t>Izvor: 71</t>
  </si>
  <si>
    <t>Program: 1140</t>
  </si>
  <si>
    <t>Aktivnost: K114018</t>
  </si>
  <si>
    <t xml:space="preserve"> IZVRŠENJE 2024.</t>
  </si>
  <si>
    <t>4=3/2*100</t>
  </si>
  <si>
    <t>Program: 1290</t>
  </si>
  <si>
    <t>Aktivnost: A129008</t>
  </si>
  <si>
    <t>PROGRAMI U ZDRAVSTVENOJ ZAŠTITI IZNAD ZAKONSKOG STANDARDA</t>
  </si>
  <si>
    <t>Nabava opreme i dodatna ulaganja u zdravstvene objekte</t>
  </si>
  <si>
    <t>Aktivnost: K129008</t>
  </si>
  <si>
    <t>Sanacija i rekonstrukcija bazena Minerva</t>
  </si>
  <si>
    <t>Program: 1320</t>
  </si>
  <si>
    <t>Aktivnost: 132001</t>
  </si>
  <si>
    <t>JAVNE USTANOVE U ZDRAVSTVU</t>
  </si>
  <si>
    <t>Redovna djelatnost ustanova u zdravstvu</t>
  </si>
  <si>
    <t>Aktivnost: K132001</t>
  </si>
  <si>
    <t>Investicijsko ulaganje-izgradnja objekata, nabava opreme</t>
  </si>
  <si>
    <t>Aktivnost: K132002</t>
  </si>
  <si>
    <t>Aktivnost: T132001</t>
  </si>
  <si>
    <t>Informatizacija</t>
  </si>
  <si>
    <t>Investicijsko i tekuće održavanje objekata i opreme</t>
  </si>
  <si>
    <t>Aktivnost: T132002</t>
  </si>
  <si>
    <t>Otplata kredita</t>
  </si>
  <si>
    <t>Oznaka</t>
  </si>
  <si>
    <t>A. RAČUN PRIHODA I RASHODA</t>
  </si>
  <si>
    <t>6 Prihodi poslovanja</t>
  </si>
  <si>
    <t>7 Prihodi od prodaje nefinancijske imovine</t>
  </si>
  <si>
    <t>3 Rashodi poslovanja</t>
  </si>
  <si>
    <t>4 Rashodi za nabavu nefinancijske imovine</t>
  </si>
  <si>
    <t>Razlika - višak/manjak</t>
  </si>
  <si>
    <t>B. RAČUN FINANCIRANJA</t>
  </si>
  <si>
    <t>8 Primici od financijske imovine i zaduživanja</t>
  </si>
  <si>
    <t>5 Izdaci za financijsku imovinu i otplate zajmova</t>
  </si>
  <si>
    <t>Neto - zaduživanje/financiranje</t>
  </si>
  <si>
    <t>C. PRORAČUN UKUPNO</t>
  </si>
  <si>
    <t>1. PRIHODI I PRIMICI</t>
  </si>
  <si>
    <t>2. RASHODI I IZDACI</t>
  </si>
  <si>
    <t>3. RAZLIKA - VIŠAK/MANJAK</t>
  </si>
  <si>
    <t>D. RASPOLOŽIVA SREDSTVA IZ PRETHODNIH GODINA</t>
  </si>
  <si>
    <t>VIŠAK/MANJAK PRIHODA prenešeni (+/-)</t>
  </si>
  <si>
    <t>VIŠAK/MANJAK PRIHODA</t>
  </si>
  <si>
    <r>
      <t xml:space="preserve">Rebalans 2024.         </t>
    </r>
    <r>
      <rPr>
        <b/>
        <sz val="7"/>
        <color rgb="FF000000"/>
        <rFont val="Verdana"/>
        <family val="2"/>
        <charset val="238"/>
      </rPr>
      <t xml:space="preserve"> (2)</t>
    </r>
  </si>
  <si>
    <r>
      <t xml:space="preserve">Izvršenje          I-XII 2024.   </t>
    </r>
    <r>
      <rPr>
        <b/>
        <sz val="7"/>
        <color rgb="FF000000"/>
        <rFont val="Verdana"/>
        <family val="2"/>
        <charset val="238"/>
      </rPr>
      <t xml:space="preserve">  (3)</t>
    </r>
  </si>
  <si>
    <r>
      <t xml:space="preserve">Indeks %     </t>
    </r>
    <r>
      <rPr>
        <b/>
        <sz val="7"/>
        <color rgb="FF000000"/>
        <rFont val="Verdana"/>
        <family val="2"/>
        <charset val="238"/>
      </rPr>
      <t>(3/1)</t>
    </r>
  </si>
  <si>
    <r>
      <t xml:space="preserve">Indeks %       </t>
    </r>
    <r>
      <rPr>
        <b/>
        <sz val="7"/>
        <color rgb="FF000000"/>
        <rFont val="Verdana"/>
        <family val="2"/>
        <charset val="238"/>
      </rPr>
      <t>(3/2)</t>
    </r>
  </si>
  <si>
    <t>Predsjednik Upravnog vijeća:</t>
  </si>
  <si>
    <t>mr.sc. Alen Runac</t>
  </si>
  <si>
    <t>GODIŠNJI IZVJEŠTAJ O IZVRŠENJU FINANCIJSKOG PLANA                                                                           SPECIJALNE BOLNICE ZA MEDICINSKU REHABILITACIJU VARAŽDINSKE TOPLICE                                         ZA 2024. GODINU</t>
  </si>
  <si>
    <t>Članak 1.</t>
  </si>
  <si>
    <t>Broj: 01-411/2-2025.</t>
  </si>
  <si>
    <t>Temeljem odredbi čl. 86. Zakona o proračunu (N.N. br. 144/21), čl. 52 . st. 7. Pravilnika o polugodišnjem i godišnjem izvještavanju o izvršenju proračuna (N.N. br. 85/23), članka 29. Odluke o izvršavanju Proračuna Varaždinske županije za 2024. godinu (Službeni vjesnik Varaždinske županije br. 101/23.) i čl. 16. Statuta Specijalne bolnice za medicinsku rehabilitaciju Varaždinske Toplice, Upravno vijeće Specijalne bolnice za medicinsku rehabilitaciju Varaždinske Toplice na sjednici održanoj dana 27.03.2025. godine, donosi:</t>
  </si>
  <si>
    <t>Sažetak godišnjeg izvještaja o izvršenju Financijskog plana za 2024. godinu izgleda kako slijedi:</t>
  </si>
  <si>
    <t>OSTVARENJE/    IZVRŠENJE 
2023.</t>
  </si>
  <si>
    <t>OSTVARENJE/  IZVRŠENJE    2024.</t>
  </si>
  <si>
    <r>
      <t xml:space="preserve">Izvršenje 2023.               </t>
    </r>
    <r>
      <rPr>
        <b/>
        <sz val="7"/>
        <color rgb="FF000000"/>
        <rFont val="Verdana"/>
        <family val="2"/>
        <charset val="238"/>
      </rPr>
      <t>(1)</t>
    </r>
  </si>
  <si>
    <t>OSTVARENJE/    IZVRŠENJE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</si>
</sst>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b/>
      <i/>
      <sz val="10"/>
      <name val="Arial"/>
      <family val="2"/>
      <charset val="238"/>
    </font>
    <font>
      <b/>
      <sz val="12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i/>
      <sz val="10"/>
      <color indexed="8"/>
      <name val="Arial"/>
      <family val="2"/>
      <charset val="238"/>
    </font>
    <font>
      <i/>
      <sz val="10"/>
      <color rgb="FF000000"/>
      <name val="Arial"/>
      <family val="2"/>
      <charset val="238"/>
    </font>
    <font>
      <b/>
      <i/>
      <sz val="10"/>
      <color indexed="8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i/>
      <sz val="10"/>
      <color rgb="FF000000"/>
      <name val="Arial"/>
      <family val="2"/>
      <charset val="238"/>
    </font>
    <font>
      <b/>
      <i/>
      <sz val="10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sz val="9"/>
      <color theme="1"/>
      <name val="Verdana"/>
      <family val="2"/>
      <charset val="238"/>
    </font>
    <font>
      <b/>
      <sz val="10"/>
      <color rgb="FF000000"/>
      <name val="Verdana"/>
      <family val="2"/>
      <charset val="238"/>
    </font>
    <font>
      <b/>
      <sz val="10"/>
      <color rgb="FFFFFFFF"/>
      <name val="Arial"/>
      <family val="2"/>
      <charset val="238"/>
    </font>
    <font>
      <b/>
      <sz val="7"/>
      <color rgb="FF000000"/>
      <name val="Verdana"/>
      <family val="2"/>
      <charset val="238"/>
    </font>
    <font>
      <b/>
      <sz val="9"/>
      <color theme="1"/>
      <name val="Verdana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91970"/>
        <bgColor indexed="64"/>
      </patternFill>
    </fill>
    <fill>
      <patternFill patternType="solid">
        <fgColor rgb="FF87CEFA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4">
    <xf numFmtId="0" fontId="0" fillId="0" borderId="0" xfId="0"/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vertical="center" wrapText="1"/>
    </xf>
    <xf numFmtId="0" fontId="8" fillId="2" borderId="3" xfId="0" applyNumberFormat="1" applyFont="1" applyFill="1" applyBorder="1" applyAlignment="1" applyProtection="1">
      <alignment horizontal="left" vertical="center" wrapText="1"/>
    </xf>
    <xf numFmtId="0" fontId="6" fillId="2" borderId="3" xfId="0" quotePrefix="1" applyFont="1" applyFill="1" applyBorder="1" applyAlignment="1">
      <alignment horizontal="left" vertical="center"/>
    </xf>
    <xf numFmtId="0" fontId="7" fillId="2" borderId="3" xfId="0" quotePrefix="1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left" vertical="center"/>
    </xf>
    <xf numFmtId="0" fontId="8" fillId="2" borderId="3" xfId="0" applyNumberFormat="1" applyFont="1" applyFill="1" applyBorder="1" applyAlignment="1" applyProtection="1">
      <alignment horizontal="left" vertical="center"/>
    </xf>
    <xf numFmtId="0" fontId="6" fillId="2" borderId="3" xfId="0" applyNumberFormat="1" applyFont="1" applyFill="1" applyBorder="1" applyAlignment="1" applyProtection="1">
      <alignment horizontal="left" vertical="center" wrapText="1"/>
    </xf>
    <xf numFmtId="0" fontId="6" fillId="2" borderId="3" xfId="0" applyFont="1" applyFill="1" applyBorder="1" applyAlignment="1">
      <alignment horizontal="left" vertical="center"/>
    </xf>
    <xf numFmtId="0" fontId="7" fillId="2" borderId="3" xfId="0" quotePrefix="1" applyFont="1" applyFill="1" applyBorder="1" applyAlignment="1">
      <alignment horizontal="left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8" fillId="2" borderId="3" xfId="0" applyNumberFormat="1" applyFont="1" applyFill="1" applyBorder="1" applyAlignment="1" applyProtection="1">
      <alignment vertical="center" wrapText="1"/>
    </xf>
    <xf numFmtId="0" fontId="6" fillId="2" borderId="3" xfId="0" applyNumberFormat="1" applyFont="1" applyFill="1" applyBorder="1" applyAlignment="1" applyProtection="1">
      <alignment vertical="center" wrapText="1"/>
    </xf>
    <xf numFmtId="0" fontId="8" fillId="2" borderId="3" xfId="0" quotePrefix="1" applyFont="1" applyFill="1" applyBorder="1" applyAlignment="1">
      <alignment horizontal="left" vertical="center"/>
    </xf>
    <xf numFmtId="0" fontId="11" fillId="0" borderId="0" xfId="0" applyFont="1"/>
    <xf numFmtId="0" fontId="0" fillId="0" borderId="3" xfId="0" applyBorder="1"/>
    <xf numFmtId="0" fontId="6" fillId="2" borderId="3" xfId="0" quotePrefix="1" applyFont="1" applyFill="1" applyBorder="1" applyAlignment="1">
      <alignment horizontal="left" vertical="center" wrapText="1"/>
    </xf>
    <xf numFmtId="0" fontId="7" fillId="2" borderId="3" xfId="0" applyNumberFormat="1" applyFont="1" applyFill="1" applyBorder="1" applyAlignment="1" applyProtection="1">
      <alignment horizontal="left" vertical="center" wrapText="1" indent="1"/>
    </xf>
    <xf numFmtId="0" fontId="7" fillId="2" borderId="3" xfId="0" applyFont="1" applyFill="1" applyBorder="1" applyAlignment="1">
      <alignment horizontal="left" vertical="center" indent="1"/>
    </xf>
    <xf numFmtId="0" fontId="7" fillId="2" borderId="3" xfId="0" quotePrefix="1" applyFont="1" applyFill="1" applyBorder="1" applyAlignment="1">
      <alignment horizontal="left" vertical="center" wrapText="1" indent="1"/>
    </xf>
    <xf numFmtId="0" fontId="7" fillId="2" borderId="3" xfId="0" applyFont="1" applyFill="1" applyBorder="1" applyAlignment="1">
      <alignment horizontal="left" vertical="center"/>
    </xf>
    <xf numFmtId="0" fontId="12" fillId="2" borderId="3" xfId="0" quotePrefix="1" applyFont="1" applyFill="1" applyBorder="1" applyAlignment="1">
      <alignment horizontal="left" vertical="center"/>
    </xf>
    <xf numFmtId="0" fontId="1" fillId="0" borderId="0" xfId="0" applyFont="1"/>
    <xf numFmtId="0" fontId="5" fillId="3" borderId="3" xfId="0" applyNumberFormat="1" applyFont="1" applyFill="1" applyBorder="1" applyAlignment="1" applyProtection="1">
      <alignment horizontal="center" vertical="center" wrapText="1"/>
    </xf>
    <xf numFmtId="0" fontId="10" fillId="3" borderId="3" xfId="0" applyNumberFormat="1" applyFont="1" applyFill="1" applyBorder="1" applyAlignment="1" applyProtection="1">
      <alignment horizontal="center" vertical="center" wrapText="1"/>
    </xf>
    <xf numFmtId="0" fontId="5" fillId="3" borderId="4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left" vertical="center"/>
    </xf>
    <xf numFmtId="0" fontId="14" fillId="0" borderId="3" xfId="0" applyFont="1" applyBorder="1" applyAlignment="1">
      <alignment horizontal="left" vertical="center"/>
    </xf>
    <xf numFmtId="0" fontId="5" fillId="3" borderId="4" xfId="0" applyNumberFormat="1" applyFont="1" applyFill="1" applyBorder="1" applyAlignment="1" applyProtection="1">
      <alignment horizontal="center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4" fontId="2" fillId="0" borderId="0" xfId="0" applyNumberFormat="1" applyFont="1" applyFill="1" applyBorder="1" applyAlignment="1" applyProtection="1">
      <alignment horizontal="center" vertical="center" wrapText="1"/>
    </xf>
    <xf numFmtId="4" fontId="0" fillId="0" borderId="0" xfId="0" applyNumberFormat="1"/>
    <xf numFmtId="4" fontId="3" fillId="0" borderId="0" xfId="0" applyNumberFormat="1" applyFont="1" applyFill="1" applyBorder="1" applyAlignment="1" applyProtection="1">
      <alignment vertical="center" wrapText="1"/>
    </xf>
    <xf numFmtId="4" fontId="5" fillId="3" borderId="3" xfId="0" applyNumberFormat="1" applyFont="1" applyFill="1" applyBorder="1" applyAlignment="1" applyProtection="1">
      <alignment horizontal="center" vertical="center" wrapText="1"/>
    </xf>
    <xf numFmtId="1" fontId="5" fillId="3" borderId="3" xfId="0" applyNumberFormat="1" applyFont="1" applyFill="1" applyBorder="1" applyAlignment="1" applyProtection="1">
      <alignment horizontal="center" vertical="center" wrapText="1"/>
    </xf>
    <xf numFmtId="0" fontId="0" fillId="0" borderId="3" xfId="0" applyBorder="1" applyAlignment="1">
      <alignment wrapText="1"/>
    </xf>
    <xf numFmtId="0" fontId="6" fillId="2" borderId="3" xfId="0" applyFont="1" applyFill="1" applyBorder="1" applyAlignment="1">
      <alignment horizontal="left" vertical="center" wrapText="1"/>
    </xf>
    <xf numFmtId="0" fontId="0" fillId="0" borderId="0" xfId="0" applyFont="1"/>
    <xf numFmtId="0" fontId="6" fillId="2" borderId="3" xfId="0" applyNumberFormat="1" applyFont="1" applyFill="1" applyBorder="1" applyAlignment="1" applyProtection="1">
      <alignment horizontal="left" vertical="center"/>
    </xf>
    <xf numFmtId="0" fontId="14" fillId="0" borderId="3" xfId="0" applyFont="1" applyBorder="1" applyAlignment="1">
      <alignment horizontal="left" vertical="center" wrapText="1"/>
    </xf>
    <xf numFmtId="0" fontId="3" fillId="2" borderId="2" xfId="0" applyNumberFormat="1" applyFont="1" applyFill="1" applyBorder="1" applyAlignment="1" applyProtection="1">
      <alignment vertical="center" wrapText="1"/>
    </xf>
    <xf numFmtId="0" fontId="3" fillId="2" borderId="4" xfId="0" applyNumberFormat="1" applyFont="1" applyFill="1" applyBorder="1" applyAlignment="1" applyProtection="1">
      <alignment vertical="center" wrapText="1"/>
    </xf>
    <xf numFmtId="0" fontId="2" fillId="0" borderId="0" xfId="0" applyNumberFormat="1" applyFont="1" applyFill="1" applyBorder="1" applyAlignment="1" applyProtection="1">
      <alignment horizontal="right" vertical="center" wrapText="1"/>
    </xf>
    <xf numFmtId="0" fontId="3" fillId="0" borderId="0" xfId="0" applyNumberFormat="1" applyFont="1" applyFill="1" applyBorder="1" applyAlignment="1" applyProtection="1">
      <alignment horizontal="right" vertical="center" wrapText="1"/>
    </xf>
    <xf numFmtId="4" fontId="3" fillId="2" borderId="3" xfId="0" applyNumberFormat="1" applyFont="1" applyFill="1" applyBorder="1" applyAlignment="1">
      <alignment horizontal="right" vertical="center"/>
    </xf>
    <xf numFmtId="0" fontId="0" fillId="0" borderId="0" xfId="0" applyAlignment="1">
      <alignment horizontal="right"/>
    </xf>
    <xf numFmtId="0" fontId="3" fillId="2" borderId="2" xfId="0" applyNumberFormat="1" applyFont="1" applyFill="1" applyBorder="1" applyAlignment="1" applyProtection="1">
      <alignment vertical="center"/>
    </xf>
    <xf numFmtId="0" fontId="3" fillId="2" borderId="4" xfId="0" applyNumberFormat="1" applyFont="1" applyFill="1" applyBorder="1" applyAlignment="1" applyProtection="1">
      <alignment vertical="center"/>
    </xf>
    <xf numFmtId="0" fontId="0" fillId="0" borderId="0" xfId="0" applyAlignment="1">
      <alignment wrapText="1"/>
    </xf>
    <xf numFmtId="0" fontId="16" fillId="0" borderId="6" xfId="0" applyFont="1" applyBorder="1" applyAlignment="1">
      <alignment horizontal="left" vertical="center"/>
    </xf>
    <xf numFmtId="0" fontId="16" fillId="0" borderId="1" xfId="0" applyFont="1" applyBorder="1" applyAlignment="1">
      <alignment horizontal="left" vertical="center"/>
    </xf>
    <xf numFmtId="0" fontId="16" fillId="0" borderId="9" xfId="0" applyFont="1" applyBorder="1" applyAlignment="1">
      <alignment horizontal="left" vertical="center"/>
    </xf>
    <xf numFmtId="0" fontId="16" fillId="0" borderId="1" xfId="0" applyFont="1" applyBorder="1" applyAlignment="1">
      <alignment horizontal="left" vertical="center" wrapText="1"/>
    </xf>
    <xf numFmtId="4" fontId="3" fillId="2" borderId="4" xfId="0" applyNumberFormat="1" applyFont="1" applyFill="1" applyBorder="1" applyAlignment="1">
      <alignment vertical="center"/>
    </xf>
    <xf numFmtId="4" fontId="3" fillId="2" borderId="3" xfId="0" applyNumberFormat="1" applyFont="1" applyFill="1" applyBorder="1" applyAlignment="1">
      <alignment vertical="center"/>
    </xf>
    <xf numFmtId="4" fontId="6" fillId="4" borderId="12" xfId="0" applyNumberFormat="1" applyFont="1" applyFill="1" applyBorder="1" applyAlignment="1">
      <alignment vertical="center"/>
    </xf>
    <xf numFmtId="4" fontId="14" fillId="4" borderId="12" xfId="0" applyNumberFormat="1" applyFont="1" applyFill="1" applyBorder="1" applyAlignment="1">
      <alignment vertical="center"/>
    </xf>
    <xf numFmtId="4" fontId="14" fillId="4" borderId="12" xfId="0" applyNumberFormat="1" applyFont="1" applyFill="1" applyBorder="1" applyAlignment="1">
      <alignment vertical="center" wrapText="1"/>
    </xf>
    <xf numFmtId="4" fontId="6" fillId="4" borderId="12" xfId="0" applyNumberFormat="1" applyFont="1" applyFill="1" applyBorder="1" applyAlignment="1">
      <alignment vertical="center" wrapText="1"/>
    </xf>
    <xf numFmtId="4" fontId="6" fillId="4" borderId="13" xfId="0" applyNumberFormat="1" applyFont="1" applyFill="1" applyBorder="1" applyAlignment="1">
      <alignment vertical="center" wrapText="1"/>
    </xf>
    <xf numFmtId="4" fontId="6" fillId="4" borderId="14" xfId="0" applyNumberFormat="1" applyFont="1" applyFill="1" applyBorder="1" applyAlignment="1">
      <alignment vertical="center" wrapText="1"/>
    </xf>
    <xf numFmtId="4" fontId="6" fillId="4" borderId="3" xfId="0" applyNumberFormat="1" applyFont="1" applyFill="1" applyBorder="1" applyAlignment="1">
      <alignment vertical="center" wrapText="1"/>
    </xf>
    <xf numFmtId="4" fontId="16" fillId="0" borderId="3" xfId="0" applyNumberFormat="1" applyFont="1" applyBorder="1" applyAlignment="1">
      <alignment vertical="center"/>
    </xf>
    <xf numFmtId="4" fontId="16" fillId="0" borderId="3" xfId="0" applyNumberFormat="1" applyFont="1" applyBorder="1" applyAlignment="1">
      <alignment vertical="center" wrapText="1"/>
    </xf>
    <xf numFmtId="4" fontId="6" fillId="0" borderId="3" xfId="0" applyNumberFormat="1" applyFont="1" applyBorder="1" applyAlignment="1">
      <alignment vertical="center"/>
    </xf>
    <xf numFmtId="4" fontId="5" fillId="2" borderId="3" xfId="0" applyNumberFormat="1" applyFont="1" applyFill="1" applyBorder="1" applyAlignment="1">
      <alignment horizontal="right" vertical="center"/>
    </xf>
    <xf numFmtId="4" fontId="17" fillId="0" borderId="3" xfId="0" applyNumberFormat="1" applyFont="1" applyBorder="1" applyAlignment="1">
      <alignment vertical="center"/>
    </xf>
    <xf numFmtId="0" fontId="0" fillId="0" borderId="3" xfId="0" applyBorder="1" applyAlignment="1">
      <alignment vertical="center"/>
    </xf>
    <xf numFmtId="4" fontId="1" fillId="0" borderId="3" xfId="0" applyNumberFormat="1" applyFont="1" applyBorder="1" applyAlignment="1">
      <alignment vertical="center"/>
    </xf>
    <xf numFmtId="4" fontId="0" fillId="0" borderId="3" xfId="0" applyNumberFormat="1" applyBorder="1" applyAlignment="1">
      <alignment vertical="center"/>
    </xf>
    <xf numFmtId="4" fontId="0" fillId="0" borderId="3" xfId="0" applyNumberFormat="1" applyFont="1" applyBorder="1" applyAlignment="1">
      <alignment vertical="center"/>
    </xf>
    <xf numFmtId="4" fontId="5" fillId="2" borderId="3" xfId="0" applyNumberFormat="1" applyFont="1" applyFill="1" applyBorder="1" applyAlignment="1">
      <alignment vertical="center"/>
    </xf>
    <xf numFmtId="4" fontId="3" fillId="2" borderId="3" xfId="0" applyNumberFormat="1" applyFont="1" applyFill="1" applyBorder="1" applyAlignment="1" applyProtection="1">
      <alignment vertical="center" wrapText="1"/>
    </xf>
    <xf numFmtId="0" fontId="18" fillId="2" borderId="1" xfId="0" applyNumberFormat="1" applyFont="1" applyFill="1" applyBorder="1" applyAlignment="1" applyProtection="1">
      <alignment vertical="center" wrapText="1"/>
    </xf>
    <xf numFmtId="0" fontId="18" fillId="2" borderId="2" xfId="0" applyNumberFormat="1" applyFont="1" applyFill="1" applyBorder="1" applyAlignment="1" applyProtection="1">
      <alignment vertical="center" wrapText="1"/>
    </xf>
    <xf numFmtId="0" fontId="18" fillId="2" borderId="4" xfId="0" applyNumberFormat="1" applyFont="1" applyFill="1" applyBorder="1" applyAlignment="1" applyProtection="1">
      <alignment vertical="center" wrapText="1"/>
    </xf>
    <xf numFmtId="0" fontId="19" fillId="0" borderId="4" xfId="0" applyFont="1" applyBorder="1" applyAlignment="1">
      <alignment horizontal="left" vertical="center"/>
    </xf>
    <xf numFmtId="4" fontId="18" fillId="2" borderId="4" xfId="0" applyNumberFormat="1" applyFont="1" applyFill="1" applyBorder="1" applyAlignment="1">
      <alignment vertical="center"/>
    </xf>
    <xf numFmtId="4" fontId="18" fillId="2" borderId="3" xfId="0" applyNumberFormat="1" applyFont="1" applyFill="1" applyBorder="1" applyAlignment="1">
      <alignment vertical="center"/>
    </xf>
    <xf numFmtId="0" fontId="1" fillId="0" borderId="0" xfId="0" applyFont="1" applyAlignment="1">
      <alignment horizontal="left" vertical="center"/>
    </xf>
    <xf numFmtId="0" fontId="5" fillId="5" borderId="4" xfId="0" applyNumberFormat="1" applyFont="1" applyFill="1" applyBorder="1" applyAlignment="1" applyProtection="1">
      <alignment horizontal="left" vertical="center" wrapText="1"/>
    </xf>
    <xf numFmtId="4" fontId="5" fillId="5" borderId="4" xfId="0" applyNumberFormat="1" applyFont="1" applyFill="1" applyBorder="1" applyAlignment="1">
      <alignment vertical="center"/>
    </xf>
    <xf numFmtId="4" fontId="5" fillId="5" borderId="3" xfId="0" applyNumberFormat="1" applyFont="1" applyFill="1" applyBorder="1" applyAlignment="1">
      <alignment vertical="center"/>
    </xf>
    <xf numFmtId="0" fontId="5" fillId="6" borderId="1" xfId="0" applyNumberFormat="1" applyFont="1" applyFill="1" applyBorder="1" applyAlignment="1" applyProtection="1">
      <alignment vertical="center" wrapText="1"/>
    </xf>
    <xf numFmtId="0" fontId="5" fillId="6" borderId="7" xfId="0" applyNumberFormat="1" applyFont="1" applyFill="1" applyBorder="1" applyAlignment="1" applyProtection="1">
      <alignment vertical="center" wrapText="1"/>
    </xf>
    <xf numFmtId="0" fontId="5" fillId="6" borderId="4" xfId="0" applyNumberFormat="1" applyFont="1" applyFill="1" applyBorder="1" applyAlignment="1" applyProtection="1">
      <alignment vertical="center" wrapText="1"/>
    </xf>
    <xf numFmtId="0" fontId="5" fillId="6" borderId="4" xfId="0" applyNumberFormat="1" applyFont="1" applyFill="1" applyBorder="1" applyAlignment="1" applyProtection="1">
      <alignment horizontal="left" vertical="center" wrapText="1"/>
    </xf>
    <xf numFmtId="4" fontId="5" fillId="6" borderId="4" xfId="0" applyNumberFormat="1" applyFont="1" applyFill="1" applyBorder="1" applyAlignment="1">
      <alignment vertical="center"/>
    </xf>
    <xf numFmtId="4" fontId="5" fillId="6" borderId="3" xfId="0" applyNumberFormat="1" applyFont="1" applyFill="1" applyBorder="1" applyAlignment="1">
      <alignment vertical="center"/>
    </xf>
    <xf numFmtId="0" fontId="20" fillId="7" borderId="4" xfId="0" applyNumberFormat="1" applyFont="1" applyFill="1" applyBorder="1" applyAlignment="1" applyProtection="1">
      <alignment horizontal="left" vertical="center" wrapText="1"/>
    </xf>
    <xf numFmtId="4" fontId="20" fillId="7" borderId="4" xfId="0" applyNumberFormat="1" applyFont="1" applyFill="1" applyBorder="1" applyAlignment="1">
      <alignment vertical="center"/>
    </xf>
    <xf numFmtId="4" fontId="20" fillId="7" borderId="3" xfId="0" applyNumberFormat="1" applyFont="1" applyFill="1" applyBorder="1" applyAlignment="1">
      <alignment vertical="center"/>
    </xf>
    <xf numFmtId="0" fontId="18" fillId="2" borderId="7" xfId="0" applyNumberFormat="1" applyFont="1" applyFill="1" applyBorder="1" applyAlignment="1" applyProtection="1">
      <alignment vertical="center" wrapText="1"/>
    </xf>
    <xf numFmtId="0" fontId="19" fillId="0" borderId="3" xfId="0" applyFont="1" applyBorder="1" applyAlignment="1">
      <alignment horizontal="left" vertical="center"/>
    </xf>
    <xf numFmtId="0" fontId="18" fillId="2" borderId="4" xfId="0" applyNumberFormat="1" applyFont="1" applyFill="1" applyBorder="1" applyAlignment="1" applyProtection="1">
      <alignment horizontal="left" vertical="center" wrapText="1"/>
    </xf>
    <xf numFmtId="0" fontId="22" fillId="7" borderId="3" xfId="0" applyFont="1" applyFill="1" applyBorder="1" applyAlignment="1">
      <alignment horizontal="left" vertical="center" wrapText="1"/>
    </xf>
    <xf numFmtId="4" fontId="23" fillId="7" borderId="3" xfId="0" applyNumberFormat="1" applyFont="1" applyFill="1" applyBorder="1" applyAlignment="1">
      <alignment vertical="center"/>
    </xf>
    <xf numFmtId="0" fontId="24" fillId="0" borderId="1" xfId="0" applyFont="1" applyBorder="1" applyAlignment="1">
      <alignment horizontal="left" vertical="center"/>
    </xf>
    <xf numFmtId="4" fontId="24" fillId="0" borderId="3" xfId="0" applyNumberFormat="1" applyFont="1" applyBorder="1" applyAlignment="1">
      <alignment vertical="center"/>
    </xf>
    <xf numFmtId="0" fontId="24" fillId="0" borderId="9" xfId="0" applyFont="1" applyBorder="1" applyAlignment="1">
      <alignment horizontal="left" vertical="center"/>
    </xf>
    <xf numFmtId="0" fontId="24" fillId="2" borderId="9" xfId="0" applyFont="1" applyFill="1" applyBorder="1" applyAlignment="1">
      <alignment horizontal="left" vertical="center"/>
    </xf>
    <xf numFmtId="0" fontId="19" fillId="2" borderId="3" xfId="0" applyFont="1" applyFill="1" applyBorder="1" applyAlignment="1">
      <alignment horizontal="left" vertical="center"/>
    </xf>
    <xf numFmtId="4" fontId="24" fillId="2" borderId="3" xfId="0" applyNumberFormat="1" applyFont="1" applyFill="1" applyBorder="1" applyAlignment="1">
      <alignment vertical="center"/>
    </xf>
    <xf numFmtId="0" fontId="21" fillId="5" borderId="3" xfId="0" applyFont="1" applyFill="1" applyBorder="1" applyAlignment="1">
      <alignment horizontal="left" vertical="center" wrapText="1"/>
    </xf>
    <xf numFmtId="4" fontId="17" fillId="5" borderId="3" xfId="0" applyNumberFormat="1" applyFont="1" applyFill="1" applyBorder="1" applyAlignment="1">
      <alignment vertical="center"/>
    </xf>
    <xf numFmtId="0" fontId="21" fillId="5" borderId="3" xfId="0" applyFont="1" applyFill="1" applyBorder="1" applyAlignment="1">
      <alignment horizontal="left" vertical="center"/>
    </xf>
    <xf numFmtId="4" fontId="3" fillId="2" borderId="8" xfId="0" applyNumberFormat="1" applyFont="1" applyFill="1" applyBorder="1" applyAlignment="1">
      <alignment vertical="center" wrapText="1"/>
    </xf>
    <xf numFmtId="4" fontId="3" fillId="2" borderId="11" xfId="0" applyNumberFormat="1" applyFont="1" applyFill="1" applyBorder="1" applyAlignment="1">
      <alignment vertical="center" wrapText="1"/>
    </xf>
    <xf numFmtId="4" fontId="3" fillId="2" borderId="3" xfId="0" applyNumberFormat="1" applyFont="1" applyFill="1" applyBorder="1" applyAlignment="1">
      <alignment vertical="center" wrapText="1"/>
    </xf>
    <xf numFmtId="0" fontId="0" fillId="0" borderId="0" xfId="0" applyAlignment="1">
      <alignment horizontal="left" vertical="center" wrapText="1"/>
    </xf>
    <xf numFmtId="0" fontId="27" fillId="8" borderId="12" xfId="0" applyFont="1" applyFill="1" applyBorder="1" applyAlignment="1">
      <alignment horizontal="left" wrapText="1" indent="1"/>
    </xf>
    <xf numFmtId="4" fontId="17" fillId="4" borderId="12" xfId="0" applyNumberFormat="1" applyFont="1" applyFill="1" applyBorder="1" applyAlignment="1">
      <alignment horizontal="right" vertical="center" wrapText="1"/>
    </xf>
    <xf numFmtId="4" fontId="21" fillId="4" borderId="12" xfId="0" applyNumberFormat="1" applyFont="1" applyFill="1" applyBorder="1" applyAlignment="1">
      <alignment horizontal="right" vertical="center" wrapText="1"/>
    </xf>
    <xf numFmtId="0" fontId="21" fillId="4" borderId="12" xfId="0" applyFont="1" applyFill="1" applyBorder="1" applyAlignment="1">
      <alignment horizontal="right" vertical="center" wrapText="1"/>
    </xf>
    <xf numFmtId="2" fontId="21" fillId="4" borderId="12" xfId="0" applyNumberFormat="1" applyFont="1" applyFill="1" applyBorder="1" applyAlignment="1">
      <alignment horizontal="right" vertical="center" wrapText="1"/>
    </xf>
    <xf numFmtId="4" fontId="17" fillId="9" borderId="12" xfId="0" applyNumberFormat="1" applyFont="1" applyFill="1" applyBorder="1" applyAlignment="1">
      <alignment horizontal="right" vertical="center" wrapText="1"/>
    </xf>
    <xf numFmtId="4" fontId="21" fillId="9" borderId="12" xfId="0" applyNumberFormat="1" applyFont="1" applyFill="1" applyBorder="1" applyAlignment="1">
      <alignment horizontal="right" vertical="center" wrapText="1"/>
    </xf>
    <xf numFmtId="0" fontId="15" fillId="8" borderId="12" xfId="0" applyFont="1" applyFill="1" applyBorder="1" applyAlignment="1">
      <alignment horizontal="left" vertical="center" wrapText="1"/>
    </xf>
    <xf numFmtId="0" fontId="27" fillId="8" borderId="12" xfId="0" applyFont="1" applyFill="1" applyBorder="1" applyAlignment="1">
      <alignment horizontal="left" vertical="center" wrapText="1"/>
    </xf>
    <xf numFmtId="0" fontId="21" fillId="4" borderId="12" xfId="0" applyFont="1" applyFill="1" applyBorder="1" applyAlignment="1">
      <alignment horizontal="left" vertical="center" wrapText="1"/>
    </xf>
    <xf numFmtId="0" fontId="17" fillId="8" borderId="12" xfId="0" applyFont="1" applyFill="1" applyBorder="1" applyAlignment="1">
      <alignment horizontal="left" vertical="center" wrapText="1"/>
    </xf>
    <xf numFmtId="4" fontId="8" fillId="4" borderId="12" xfId="0" applyNumberFormat="1" applyFont="1" applyFill="1" applyBorder="1" applyAlignment="1">
      <alignment horizontal="right" vertical="center" wrapText="1"/>
    </xf>
    <xf numFmtId="0" fontId="26" fillId="0" borderId="15" xfId="0" applyFont="1" applyBorder="1" applyAlignment="1">
      <alignment horizontal="center" vertical="center" wrapText="1"/>
    </xf>
    <xf numFmtId="0" fontId="26" fillId="0" borderId="16" xfId="0" applyFont="1" applyBorder="1" applyAlignment="1">
      <alignment horizontal="center" vertical="center" wrapText="1"/>
    </xf>
    <xf numFmtId="4" fontId="26" fillId="0" borderId="16" xfId="0" applyNumberFormat="1" applyFont="1" applyBorder="1" applyAlignment="1">
      <alignment horizontal="center" vertical="center" wrapText="1"/>
    </xf>
    <xf numFmtId="4" fontId="26" fillId="0" borderId="17" xfId="0" applyNumberFormat="1" applyFont="1" applyBorder="1" applyAlignment="1">
      <alignment horizontal="center" vertical="center" wrapText="1"/>
    </xf>
    <xf numFmtId="0" fontId="27" fillId="8" borderId="18" xfId="0" applyFont="1" applyFill="1" applyBorder="1" applyAlignment="1">
      <alignment horizontal="left" wrapText="1" indent="1"/>
    </xf>
    <xf numFmtId="0" fontId="27" fillId="8" borderId="19" xfId="0" applyFont="1" applyFill="1" applyBorder="1" applyAlignment="1">
      <alignment horizontal="left" wrapText="1" indent="1"/>
    </xf>
    <xf numFmtId="0" fontId="21" fillId="4" borderId="18" xfId="0" applyFont="1" applyFill="1" applyBorder="1" applyAlignment="1">
      <alignment horizontal="left" wrapText="1" indent="1"/>
    </xf>
    <xf numFmtId="4" fontId="21" fillId="4" borderId="19" xfId="0" applyNumberFormat="1" applyFont="1" applyFill="1" applyBorder="1" applyAlignment="1">
      <alignment horizontal="right" vertical="center" wrapText="1"/>
    </xf>
    <xf numFmtId="2" fontId="21" fillId="4" borderId="19" xfId="0" applyNumberFormat="1" applyFont="1" applyFill="1" applyBorder="1" applyAlignment="1">
      <alignment horizontal="right" vertical="center" wrapText="1"/>
    </xf>
    <xf numFmtId="0" fontId="21" fillId="9" borderId="18" xfId="0" applyFont="1" applyFill="1" applyBorder="1" applyAlignment="1">
      <alignment horizontal="left" wrapText="1" indent="1"/>
    </xf>
    <xf numFmtId="4" fontId="21" fillId="9" borderId="19" xfId="0" applyNumberFormat="1" applyFont="1" applyFill="1" applyBorder="1" applyAlignment="1">
      <alignment horizontal="right" vertical="center" wrapText="1"/>
    </xf>
    <xf numFmtId="0" fontId="27" fillId="8" borderId="19" xfId="0" applyFont="1" applyFill="1" applyBorder="1" applyAlignment="1">
      <alignment horizontal="left" vertical="center" wrapText="1"/>
    </xf>
    <xf numFmtId="0" fontId="21" fillId="9" borderId="18" xfId="0" applyFont="1" applyFill="1" applyBorder="1" applyAlignment="1">
      <alignment horizontal="left" vertical="center" wrapText="1" indent="1"/>
    </xf>
    <xf numFmtId="0" fontId="27" fillId="8" borderId="18" xfId="0" applyFont="1" applyFill="1" applyBorder="1" applyAlignment="1">
      <alignment horizontal="left" vertical="center" wrapText="1" indent="1"/>
    </xf>
    <xf numFmtId="0" fontId="21" fillId="4" borderId="18" xfId="0" applyFont="1" applyFill="1" applyBorder="1" applyAlignment="1">
      <alignment horizontal="left" vertical="center" wrapText="1" indent="1"/>
    </xf>
    <xf numFmtId="0" fontId="21" fillId="4" borderId="19" xfId="0" applyFont="1" applyFill="1" applyBorder="1" applyAlignment="1">
      <alignment horizontal="left" vertical="center" wrapText="1"/>
    </xf>
    <xf numFmtId="0" fontId="21" fillId="9" borderId="20" xfId="0" applyFont="1" applyFill="1" applyBorder="1" applyAlignment="1">
      <alignment horizontal="left" vertical="center" wrapText="1" indent="1"/>
    </xf>
    <xf numFmtId="4" fontId="8" fillId="9" borderId="21" xfId="0" applyNumberFormat="1" applyFont="1" applyFill="1" applyBorder="1" applyAlignment="1">
      <alignment horizontal="right" vertical="center" wrapText="1"/>
    </xf>
    <xf numFmtId="0" fontId="21" fillId="9" borderId="21" xfId="0" applyFont="1" applyFill="1" applyBorder="1" applyAlignment="1">
      <alignment horizontal="right" vertical="center" wrapText="1"/>
    </xf>
    <xf numFmtId="4" fontId="21" fillId="9" borderId="21" xfId="0" applyNumberFormat="1" applyFont="1" applyFill="1" applyBorder="1" applyAlignment="1">
      <alignment horizontal="right" vertical="center" wrapText="1"/>
    </xf>
    <xf numFmtId="4" fontId="21" fillId="9" borderId="22" xfId="0" applyNumberFormat="1" applyFont="1" applyFill="1" applyBorder="1" applyAlignment="1">
      <alignment horizontal="right" vertical="center" wrapText="1"/>
    </xf>
    <xf numFmtId="0" fontId="0" fillId="0" borderId="23" xfId="0" applyBorder="1"/>
    <xf numFmtId="4" fontId="0" fillId="0" borderId="23" xfId="0" applyNumberFormat="1" applyBorder="1"/>
    <xf numFmtId="4" fontId="5" fillId="3" borderId="25" xfId="0" applyNumberFormat="1" applyFont="1" applyFill="1" applyBorder="1" applyAlignment="1" applyProtection="1">
      <alignment horizontal="center" vertical="center" wrapText="1"/>
    </xf>
    <xf numFmtId="4" fontId="5" fillId="3" borderId="26" xfId="0" applyNumberFormat="1" applyFont="1" applyFill="1" applyBorder="1" applyAlignment="1" applyProtection="1">
      <alignment horizontal="center" vertical="center" wrapText="1"/>
    </xf>
    <xf numFmtId="1" fontId="5" fillId="3" borderId="28" xfId="0" applyNumberFormat="1" applyFont="1" applyFill="1" applyBorder="1" applyAlignment="1" applyProtection="1">
      <alignment horizontal="center" vertical="center" wrapText="1"/>
    </xf>
    <xf numFmtId="0" fontId="8" fillId="2" borderId="27" xfId="0" applyNumberFormat="1" applyFont="1" applyFill="1" applyBorder="1" applyAlignment="1" applyProtection="1">
      <alignment horizontal="left" vertical="center" wrapText="1"/>
    </xf>
    <xf numFmtId="4" fontId="1" fillId="0" borderId="28" xfId="0" applyNumberFormat="1" applyFont="1" applyBorder="1" applyAlignment="1">
      <alignment vertical="center"/>
    </xf>
    <xf numFmtId="4" fontId="0" fillId="0" borderId="28" xfId="0" applyNumberFormat="1" applyFont="1" applyBorder="1" applyAlignment="1">
      <alignment vertical="center"/>
    </xf>
    <xf numFmtId="0" fontId="6" fillId="2" borderId="27" xfId="0" quotePrefix="1" applyFont="1" applyFill="1" applyBorder="1" applyAlignment="1">
      <alignment horizontal="left" vertical="center"/>
    </xf>
    <xf numFmtId="0" fontId="8" fillId="2" borderId="27" xfId="0" quotePrefix="1" applyFont="1" applyFill="1" applyBorder="1" applyAlignment="1">
      <alignment horizontal="left" vertical="center"/>
    </xf>
    <xf numFmtId="0" fontId="6" fillId="2" borderId="29" xfId="0" quotePrefix="1" applyFont="1" applyFill="1" applyBorder="1" applyAlignment="1">
      <alignment horizontal="left" vertical="center"/>
    </xf>
    <xf numFmtId="0" fontId="6" fillId="2" borderId="30" xfId="0" quotePrefix="1" applyFont="1" applyFill="1" applyBorder="1" applyAlignment="1">
      <alignment horizontal="left" vertical="center"/>
    </xf>
    <xf numFmtId="0" fontId="6" fillId="2" borderId="30" xfId="0" quotePrefix="1" applyFont="1" applyFill="1" applyBorder="1" applyAlignment="1">
      <alignment horizontal="left" vertical="center" wrapText="1"/>
    </xf>
    <xf numFmtId="4" fontId="3" fillId="2" borderId="30" xfId="0" applyNumberFormat="1" applyFont="1" applyFill="1" applyBorder="1" applyAlignment="1">
      <alignment vertical="center"/>
    </xf>
    <xf numFmtId="4" fontId="0" fillId="0" borderId="30" xfId="0" applyNumberFormat="1" applyBorder="1" applyAlignment="1">
      <alignment vertical="center"/>
    </xf>
    <xf numFmtId="4" fontId="0" fillId="0" borderId="30" xfId="0" applyNumberFormat="1" applyFont="1" applyBorder="1" applyAlignment="1">
      <alignment vertical="center"/>
    </xf>
    <xf numFmtId="4" fontId="0" fillId="0" borderId="31" xfId="0" applyNumberFormat="1" applyFont="1" applyBorder="1" applyAlignment="1">
      <alignment vertical="center"/>
    </xf>
    <xf numFmtId="0" fontId="25" fillId="0" borderId="0" xfId="0" applyFont="1" applyAlignment="1">
      <alignment horizontal="left" vertical="center" wrapText="1" indent="1"/>
    </xf>
    <xf numFmtId="0" fontId="29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5" fillId="0" borderId="0" xfId="0" applyFont="1" applyBorder="1" applyAlignment="1">
      <alignment horizontal="center" vertical="center" wrapText="1"/>
    </xf>
    <xf numFmtId="0" fontId="25" fillId="0" borderId="0" xfId="0" applyFont="1" applyBorder="1" applyAlignment="1">
      <alignment horizontal="left" vertical="center" wrapText="1"/>
    </xf>
    <xf numFmtId="0" fontId="5" fillId="3" borderId="24" xfId="0" applyNumberFormat="1" applyFont="1" applyFill="1" applyBorder="1" applyAlignment="1" applyProtection="1">
      <alignment horizontal="center" vertical="center" wrapText="1"/>
    </xf>
    <xf numFmtId="0" fontId="5" fillId="3" borderId="25" xfId="0" applyNumberFormat="1" applyFont="1" applyFill="1" applyBorder="1" applyAlignment="1" applyProtection="1">
      <alignment horizontal="center" vertical="center" wrapText="1"/>
    </xf>
    <xf numFmtId="0" fontId="5" fillId="3" borderId="27" xfId="0" applyNumberFormat="1" applyFont="1" applyFill="1" applyBorder="1" applyAlignment="1" applyProtection="1">
      <alignment horizontal="center" vertical="center" wrapText="1"/>
    </xf>
    <xf numFmtId="0" fontId="5" fillId="3" borderId="3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5" fillId="3" borderId="1" xfId="0" applyNumberFormat="1" applyFont="1" applyFill="1" applyBorder="1" applyAlignment="1" applyProtection="1">
      <alignment horizontal="center" vertical="center" wrapText="1"/>
    </xf>
    <xf numFmtId="0" fontId="5" fillId="3" borderId="2" xfId="0" applyNumberFormat="1" applyFont="1" applyFill="1" applyBorder="1" applyAlignment="1" applyProtection="1">
      <alignment horizontal="center" vertical="center" wrapText="1"/>
    </xf>
    <xf numFmtId="0" fontId="5" fillId="3" borderId="4" xfId="0" applyNumberFormat="1" applyFont="1" applyFill="1" applyBorder="1" applyAlignment="1" applyProtection="1">
      <alignment horizontal="center" vertical="center" wrapText="1"/>
    </xf>
    <xf numFmtId="0" fontId="3" fillId="2" borderId="3" xfId="0" applyNumberFormat="1" applyFont="1" applyFill="1" applyBorder="1" applyAlignment="1" applyProtection="1">
      <alignment vertical="center" wrapText="1"/>
    </xf>
    <xf numFmtId="0" fontId="20" fillId="7" borderId="3" xfId="0" applyNumberFormat="1" applyFont="1" applyFill="1" applyBorder="1" applyAlignment="1" applyProtection="1">
      <alignment vertical="center" wrapText="1"/>
    </xf>
    <xf numFmtId="0" fontId="3" fillId="2" borderId="1" xfId="0" applyNumberFormat="1" applyFont="1" applyFill="1" applyBorder="1" applyAlignment="1" applyProtection="1">
      <alignment vertical="center" wrapText="1"/>
    </xf>
    <xf numFmtId="0" fontId="3" fillId="2" borderId="2" xfId="0" applyNumberFormat="1" applyFont="1" applyFill="1" applyBorder="1" applyAlignment="1" applyProtection="1">
      <alignment vertical="center" wrapText="1"/>
    </xf>
    <xf numFmtId="0" fontId="3" fillId="2" borderId="4" xfId="0" applyNumberFormat="1" applyFont="1" applyFill="1" applyBorder="1" applyAlignment="1" applyProtection="1">
      <alignment vertical="center" wrapText="1"/>
    </xf>
    <xf numFmtId="0" fontId="5" fillId="5" borderId="3" xfId="0" applyNumberFormat="1" applyFont="1" applyFill="1" applyBorder="1" applyAlignment="1" applyProtection="1">
      <alignment vertical="center" wrapText="1"/>
    </xf>
    <xf numFmtId="0" fontId="20" fillId="7" borderId="1" xfId="0" applyNumberFormat="1" applyFont="1" applyFill="1" applyBorder="1" applyAlignment="1" applyProtection="1">
      <alignment vertical="center" wrapText="1"/>
    </xf>
    <xf numFmtId="0" fontId="20" fillId="7" borderId="2" xfId="0" applyNumberFormat="1" applyFont="1" applyFill="1" applyBorder="1" applyAlignment="1" applyProtection="1">
      <alignment vertical="center" wrapText="1"/>
    </xf>
    <xf numFmtId="0" fontId="20" fillId="7" borderId="4" xfId="0" applyNumberFormat="1" applyFont="1" applyFill="1" applyBorder="1" applyAlignment="1" applyProtection="1">
      <alignment vertical="center" wrapText="1"/>
    </xf>
    <xf numFmtId="0" fontId="9" fillId="0" borderId="0" xfId="0" applyFont="1" applyAlignment="1">
      <alignment wrapText="1"/>
    </xf>
    <xf numFmtId="0" fontId="5" fillId="5" borderId="10" xfId="0" applyNumberFormat="1" applyFont="1" applyFill="1" applyBorder="1" applyAlignment="1" applyProtection="1">
      <alignment vertical="center" wrapText="1"/>
    </xf>
    <xf numFmtId="0" fontId="5" fillId="5" borderId="2" xfId="0" applyNumberFormat="1" applyFont="1" applyFill="1" applyBorder="1" applyAlignment="1" applyProtection="1">
      <alignment vertical="center" wrapText="1"/>
    </xf>
    <xf numFmtId="0" fontId="5" fillId="5" borderId="4" xfId="0" applyNumberFormat="1" applyFont="1" applyFill="1" applyBorder="1" applyAlignment="1" applyProtection="1">
      <alignment vertical="center" wrapText="1"/>
    </xf>
    <xf numFmtId="0" fontId="13" fillId="0" borderId="0" xfId="0" applyFont="1" applyAlignment="1">
      <alignment horizontal="center"/>
    </xf>
    <xf numFmtId="0" fontId="10" fillId="3" borderId="1" xfId="0" applyNumberFormat="1" applyFont="1" applyFill="1" applyBorder="1" applyAlignment="1" applyProtection="1">
      <alignment horizontal="center" vertical="center" wrapText="1"/>
    </xf>
    <xf numFmtId="0" fontId="10" fillId="3" borderId="2" xfId="0" applyNumberFormat="1" applyFont="1" applyFill="1" applyBorder="1" applyAlignment="1" applyProtection="1">
      <alignment horizontal="center" vertical="center" wrapText="1"/>
    </xf>
    <xf numFmtId="0" fontId="10" fillId="3" borderId="4" xfId="0" applyNumberFormat="1" applyFont="1" applyFill="1" applyBorder="1" applyAlignment="1" applyProtection="1">
      <alignment horizontal="center" vertical="center" wrapText="1"/>
    </xf>
    <xf numFmtId="0" fontId="3" fillId="2" borderId="10" xfId="0" applyNumberFormat="1" applyFont="1" applyFill="1" applyBorder="1" applyAlignment="1" applyProtection="1">
      <alignment vertical="center"/>
    </xf>
    <xf numFmtId="0" fontId="3" fillId="2" borderId="5" xfId="0" applyNumberFormat="1" applyFont="1" applyFill="1" applyBorder="1" applyAlignment="1" applyProtection="1">
      <alignment vertical="center"/>
    </xf>
    <xf numFmtId="0" fontId="3" fillId="2" borderId="4" xfId="0" applyNumberFormat="1" applyFont="1" applyFill="1" applyBorder="1" applyAlignment="1" applyProtection="1">
      <alignment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29"/>
  <sheetViews>
    <sheetView tabSelected="1" workbookViewId="0">
      <selection activeCell="J14" sqref="J14"/>
    </sheetView>
  </sheetViews>
  <sheetFormatPr defaultRowHeight="14.4" x14ac:dyDescent="0.3"/>
  <cols>
    <col min="1" max="1" width="33.44140625" customWidth="1"/>
    <col min="2" max="3" width="14.109375" bestFit="1" customWidth="1"/>
    <col min="4" max="4" width="16.44140625" customWidth="1"/>
    <col min="5" max="5" width="8.21875" bestFit="1" customWidth="1"/>
    <col min="6" max="6" width="8.5546875" bestFit="1" customWidth="1"/>
  </cols>
  <sheetData>
    <row r="2" spans="1:12" ht="70.8" customHeight="1" x14ac:dyDescent="0.3">
      <c r="A2" s="161" t="s">
        <v>233</v>
      </c>
      <c r="B2" s="161"/>
      <c r="C2" s="161"/>
      <c r="D2" s="161"/>
      <c r="E2" s="161"/>
      <c r="F2" s="161"/>
    </row>
    <row r="3" spans="1:12" ht="56.4" customHeight="1" x14ac:dyDescent="0.3">
      <c r="A3" s="162" t="s">
        <v>230</v>
      </c>
      <c r="B3" s="162"/>
      <c r="C3" s="162"/>
      <c r="D3" s="162"/>
      <c r="E3" s="162"/>
      <c r="F3" s="162"/>
      <c r="L3" s="46"/>
    </row>
    <row r="4" spans="1:12" ht="19.2" customHeight="1" x14ac:dyDescent="0.3">
      <c r="A4" s="162" t="s">
        <v>11</v>
      </c>
      <c r="B4" s="162"/>
      <c r="C4" s="162"/>
      <c r="D4" s="162"/>
      <c r="E4" s="162"/>
      <c r="F4" s="162"/>
      <c r="L4" s="46"/>
    </row>
    <row r="5" spans="1:12" ht="16.8" customHeight="1" x14ac:dyDescent="0.3">
      <c r="A5" s="164" t="s">
        <v>231</v>
      </c>
      <c r="B5" s="164"/>
      <c r="C5" s="164"/>
      <c r="D5" s="164"/>
      <c r="E5" s="164"/>
      <c r="F5" s="164"/>
      <c r="L5" s="46"/>
    </row>
    <row r="6" spans="1:12" ht="28.2" customHeight="1" thickBot="1" x14ac:dyDescent="0.35">
      <c r="A6" s="165" t="s">
        <v>234</v>
      </c>
      <c r="B6" s="165"/>
      <c r="C6" s="165"/>
      <c r="D6" s="165"/>
      <c r="E6" s="165"/>
      <c r="F6" s="165"/>
      <c r="L6" s="46"/>
    </row>
    <row r="7" spans="1:12" ht="43.2" customHeight="1" thickBot="1" x14ac:dyDescent="0.35">
      <c r="A7" s="123" t="s">
        <v>206</v>
      </c>
      <c r="B7" s="124" t="s">
        <v>237</v>
      </c>
      <c r="C7" s="124" t="s">
        <v>224</v>
      </c>
      <c r="D7" s="124" t="s">
        <v>225</v>
      </c>
      <c r="E7" s="125" t="s">
        <v>226</v>
      </c>
      <c r="F7" s="126" t="s">
        <v>227</v>
      </c>
    </row>
    <row r="8" spans="1:12" x14ac:dyDescent="0.3">
      <c r="A8" s="127" t="s">
        <v>207</v>
      </c>
      <c r="B8" s="111"/>
      <c r="C8" s="111"/>
      <c r="D8" s="111"/>
      <c r="E8" s="111"/>
      <c r="F8" s="128"/>
    </row>
    <row r="9" spans="1:12" x14ac:dyDescent="0.3">
      <c r="A9" s="129" t="s">
        <v>208</v>
      </c>
      <c r="B9" s="112">
        <v>25951001.18</v>
      </c>
      <c r="C9" s="113">
        <v>45924574</v>
      </c>
      <c r="D9" s="113">
        <f>25942762.23+1841020</f>
        <v>27783782.23</v>
      </c>
      <c r="E9" s="113">
        <f>D9/B9*100</f>
        <v>107.06246759917877</v>
      </c>
      <c r="F9" s="130">
        <f>D9/C9*100</f>
        <v>60.498726085080293</v>
      </c>
    </row>
    <row r="10" spans="1:12" ht="27" x14ac:dyDescent="0.3">
      <c r="A10" s="129" t="s">
        <v>209</v>
      </c>
      <c r="B10" s="112">
        <v>1180.9000000000001</v>
      </c>
      <c r="C10" s="113">
        <v>300</v>
      </c>
      <c r="D10" s="114">
        <v>96.08</v>
      </c>
      <c r="E10" s="115">
        <f>D10/B10*100</f>
        <v>8.1361673300025394</v>
      </c>
      <c r="F10" s="131">
        <f t="shared" ref="F10:F21" si="0">D10/C10*100</f>
        <v>32.026666666666664</v>
      </c>
    </row>
    <row r="11" spans="1:12" x14ac:dyDescent="0.3">
      <c r="A11" s="129" t="s">
        <v>210</v>
      </c>
      <c r="B11" s="112">
        <v>20066159.77</v>
      </c>
      <c r="C11" s="113">
        <v>26425956</v>
      </c>
      <c r="D11" s="113">
        <f>25263863.59+145728.47</f>
        <v>25409592.059999999</v>
      </c>
      <c r="E11" s="113">
        <f>D11/B11*100</f>
        <v>126.62907278346663</v>
      </c>
      <c r="F11" s="130">
        <f t="shared" si="0"/>
        <v>96.153917988813717</v>
      </c>
    </row>
    <row r="12" spans="1:12" ht="27" x14ac:dyDescent="0.3">
      <c r="A12" s="129" t="s">
        <v>211</v>
      </c>
      <c r="B12" s="112">
        <v>3310019.41</v>
      </c>
      <c r="C12" s="113">
        <v>17537558</v>
      </c>
      <c r="D12" s="113">
        <f>533551.18+1211790.5</f>
        <v>1745341.6800000002</v>
      </c>
      <c r="E12" s="113">
        <f>D12/B12*100</f>
        <v>52.729046685560078</v>
      </c>
      <c r="F12" s="130">
        <f t="shared" si="0"/>
        <v>9.952022282691809</v>
      </c>
    </row>
    <row r="13" spans="1:12" x14ac:dyDescent="0.3">
      <c r="A13" s="132" t="s">
        <v>212</v>
      </c>
      <c r="B13" s="116">
        <v>2576002.9</v>
      </c>
      <c r="C13" s="117">
        <v>1961360</v>
      </c>
      <c r="D13" s="117">
        <v>628944.56999999995</v>
      </c>
      <c r="E13" s="117">
        <f>D13/B13*100</f>
        <v>24.415522591220686</v>
      </c>
      <c r="F13" s="133">
        <f t="shared" si="0"/>
        <v>32.066758269771995</v>
      </c>
    </row>
    <row r="14" spans="1:12" x14ac:dyDescent="0.3">
      <c r="A14" s="127" t="s">
        <v>213</v>
      </c>
      <c r="B14" s="118"/>
      <c r="C14" s="119"/>
      <c r="D14" s="119"/>
      <c r="E14" s="119"/>
      <c r="F14" s="134"/>
    </row>
    <row r="15" spans="1:12" ht="27" x14ac:dyDescent="0.3">
      <c r="A15" s="129" t="s">
        <v>214</v>
      </c>
      <c r="B15" s="112">
        <v>770254.09</v>
      </c>
      <c r="C15" s="113">
        <v>0</v>
      </c>
      <c r="D15" s="113">
        <v>498586.14</v>
      </c>
      <c r="E15" s="113">
        <f>D15/B15*100</f>
        <v>64.730086665297677</v>
      </c>
      <c r="F15" s="130"/>
    </row>
    <row r="16" spans="1:12" ht="27" x14ac:dyDescent="0.3">
      <c r="A16" s="129" t="s">
        <v>215</v>
      </c>
      <c r="B16" s="112">
        <v>1623677.06</v>
      </c>
      <c r="C16" s="113">
        <v>1281849</v>
      </c>
      <c r="D16" s="113">
        <f>1347888.43+483501.03</f>
        <v>1831389.46</v>
      </c>
      <c r="E16" s="113">
        <f>D16/B16*100</f>
        <v>112.79271630529779</v>
      </c>
      <c r="F16" s="130">
        <f t="shared" si="0"/>
        <v>142.87092005376607</v>
      </c>
    </row>
    <row r="17" spans="1:6" x14ac:dyDescent="0.3">
      <c r="A17" s="132" t="s">
        <v>216</v>
      </c>
      <c r="B17" s="116">
        <f>B15-B16</f>
        <v>-853422.97000000009</v>
      </c>
      <c r="C17" s="117">
        <v>-1281849</v>
      </c>
      <c r="D17" s="117">
        <f>D15-D16</f>
        <v>-1332803.3199999998</v>
      </c>
      <c r="E17" s="117">
        <f>D17/B17*100</f>
        <v>156.17148434615015</v>
      </c>
      <c r="F17" s="133">
        <f t="shared" si="0"/>
        <v>103.97506414562088</v>
      </c>
    </row>
    <row r="18" spans="1:6" x14ac:dyDescent="0.3">
      <c r="A18" s="127" t="s">
        <v>217</v>
      </c>
      <c r="B18" s="121"/>
      <c r="C18" s="119"/>
      <c r="D18" s="119"/>
      <c r="E18" s="119"/>
      <c r="F18" s="134"/>
    </row>
    <row r="19" spans="1:6" x14ac:dyDescent="0.3">
      <c r="A19" s="129" t="s">
        <v>218</v>
      </c>
      <c r="B19" s="112">
        <f>B9+B10+B15</f>
        <v>26722436.169999998</v>
      </c>
      <c r="C19" s="113">
        <v>45924874</v>
      </c>
      <c r="D19" s="113">
        <f>D9+D10+D15</f>
        <v>28282464.449999999</v>
      </c>
      <c r="E19" s="113">
        <f>D19/B19*100</f>
        <v>105.83789692704504</v>
      </c>
      <c r="F19" s="130">
        <f t="shared" si="0"/>
        <v>61.584196072045842</v>
      </c>
    </row>
    <row r="20" spans="1:6" x14ac:dyDescent="0.3">
      <c r="A20" s="129" t="s">
        <v>219</v>
      </c>
      <c r="B20" s="112">
        <f>B11+B12+B16</f>
        <v>24999856.239999998</v>
      </c>
      <c r="C20" s="113">
        <v>45245363</v>
      </c>
      <c r="D20" s="113">
        <f>D11+D12+D16</f>
        <v>28986323.199999999</v>
      </c>
      <c r="E20" s="113">
        <f>D20/B20*100</f>
        <v>115.94595953564573</v>
      </c>
      <c r="F20" s="130">
        <f t="shared" si="0"/>
        <v>64.064737860540532</v>
      </c>
    </row>
    <row r="21" spans="1:6" x14ac:dyDescent="0.3">
      <c r="A21" s="135" t="s">
        <v>220</v>
      </c>
      <c r="B21" s="116">
        <f>B19-B20</f>
        <v>1722579.9299999997</v>
      </c>
      <c r="C21" s="117">
        <v>679511</v>
      </c>
      <c r="D21" s="117">
        <f>D19-D20</f>
        <v>-703858.75</v>
      </c>
      <c r="E21" s="117">
        <f>D21/B21*100</f>
        <v>-40.860730915400836</v>
      </c>
      <c r="F21" s="133">
        <f t="shared" si="0"/>
        <v>-103.58312816128068</v>
      </c>
    </row>
    <row r="22" spans="1:6" ht="26.4" x14ac:dyDescent="0.3">
      <c r="A22" s="136" t="s">
        <v>221</v>
      </c>
      <c r="B22" s="118"/>
      <c r="C22" s="119"/>
      <c r="D22" s="119"/>
      <c r="E22" s="119"/>
      <c r="F22" s="134"/>
    </row>
    <row r="23" spans="1:6" ht="26.4" x14ac:dyDescent="0.3">
      <c r="A23" s="137" t="s">
        <v>222</v>
      </c>
      <c r="B23" s="122">
        <v>-2051792.3</v>
      </c>
      <c r="C23" s="113">
        <v>679511</v>
      </c>
      <c r="D23" s="113">
        <v>0</v>
      </c>
      <c r="E23" s="120"/>
      <c r="F23" s="138"/>
    </row>
    <row r="24" spans="1:6" ht="15" thickBot="1" x14ac:dyDescent="0.35">
      <c r="A24" s="139" t="s">
        <v>223</v>
      </c>
      <c r="B24" s="140">
        <f>B21+B23</f>
        <v>-329212.37000000034</v>
      </c>
      <c r="C24" s="141">
        <v>0</v>
      </c>
      <c r="D24" s="142">
        <v>-703858.75</v>
      </c>
      <c r="E24" s="142">
        <f>D24/B24*100</f>
        <v>213.80082103233221</v>
      </c>
      <c r="F24" s="143"/>
    </row>
    <row r="26" spans="1:6" x14ac:dyDescent="0.3">
      <c r="A26" t="s">
        <v>232</v>
      </c>
    </row>
    <row r="28" spans="1:6" x14ac:dyDescent="0.3">
      <c r="D28" s="163" t="s">
        <v>228</v>
      </c>
      <c r="E28" s="163"/>
      <c r="F28" s="163"/>
    </row>
    <row r="29" spans="1:6" x14ac:dyDescent="0.3">
      <c r="D29" s="163" t="s">
        <v>229</v>
      </c>
      <c r="E29" s="163"/>
      <c r="F29" s="163"/>
    </row>
  </sheetData>
  <mergeCells count="7">
    <mergeCell ref="A2:F2"/>
    <mergeCell ref="A3:F3"/>
    <mergeCell ref="D28:F28"/>
    <mergeCell ref="D29:F29"/>
    <mergeCell ref="A4:F4"/>
    <mergeCell ref="A5:F5"/>
    <mergeCell ref="A6:F6"/>
  </mergeCells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25"/>
  <sheetViews>
    <sheetView topLeftCell="B37" zoomScale="84" zoomScaleNormal="84" workbookViewId="0">
      <selection activeCell="B49" sqref="B49:L125"/>
    </sheetView>
  </sheetViews>
  <sheetFormatPr defaultRowHeight="14.4" x14ac:dyDescent="0.3"/>
  <cols>
    <col min="1" max="1" width="0" hidden="1" customWidth="1"/>
    <col min="2" max="2" width="7.44140625" bestFit="1" customWidth="1"/>
    <col min="3" max="3" width="8.44140625" bestFit="1" customWidth="1"/>
    <col min="4" max="4" width="5.44140625" bestFit="1" customWidth="1"/>
    <col min="5" max="5" width="5.44140625" customWidth="1"/>
    <col min="6" max="6" width="44.6640625" customWidth="1"/>
    <col min="7" max="7" width="18.21875" style="32" customWidth="1"/>
    <col min="8" max="8" width="15.77734375" style="32" customWidth="1"/>
    <col min="9" max="9" width="25.33203125" style="32" hidden="1" customWidth="1"/>
    <col min="10" max="10" width="16.88671875" style="32" customWidth="1"/>
    <col min="11" max="11" width="10.77734375" style="32" customWidth="1"/>
    <col min="12" max="12" width="12.33203125" style="32" customWidth="1"/>
  </cols>
  <sheetData>
    <row r="1" spans="2:12" ht="18" customHeight="1" x14ac:dyDescent="0.3">
      <c r="B1" s="1"/>
      <c r="C1" s="1"/>
      <c r="D1" s="1"/>
      <c r="E1" s="11"/>
      <c r="F1" s="1"/>
      <c r="G1" s="31"/>
      <c r="H1" s="31"/>
      <c r="I1" s="31"/>
      <c r="J1" s="31"/>
      <c r="K1" s="31"/>
    </row>
    <row r="2" spans="2:12" ht="15.75" customHeight="1" x14ac:dyDescent="0.3">
      <c r="B2" s="170" t="s">
        <v>11</v>
      </c>
      <c r="C2" s="170"/>
      <c r="D2" s="170"/>
      <c r="E2" s="170"/>
      <c r="F2" s="170"/>
      <c r="G2" s="170"/>
      <c r="H2" s="170"/>
      <c r="I2" s="170"/>
      <c r="J2" s="170"/>
      <c r="K2" s="170"/>
      <c r="L2" s="170"/>
    </row>
    <row r="3" spans="2:12" ht="17.399999999999999" x14ac:dyDescent="0.3">
      <c r="B3" s="1"/>
      <c r="C3" s="1"/>
      <c r="D3" s="1"/>
      <c r="E3" s="11"/>
      <c r="F3" s="1"/>
      <c r="G3" s="31"/>
      <c r="H3" s="31"/>
      <c r="I3" s="31"/>
      <c r="J3" s="33"/>
      <c r="K3" s="33"/>
    </row>
    <row r="4" spans="2:12" ht="18" customHeight="1" x14ac:dyDescent="0.3">
      <c r="B4" s="170" t="s">
        <v>42</v>
      </c>
      <c r="C4" s="170"/>
      <c r="D4" s="170"/>
      <c r="E4" s="170"/>
      <c r="F4" s="170"/>
      <c r="G4" s="170"/>
      <c r="H4" s="170"/>
      <c r="I4" s="170"/>
      <c r="J4" s="170"/>
      <c r="K4" s="170"/>
      <c r="L4" s="170"/>
    </row>
    <row r="5" spans="2:12" ht="17.399999999999999" x14ac:dyDescent="0.3">
      <c r="B5" s="1"/>
      <c r="C5" s="1"/>
      <c r="D5" s="1"/>
      <c r="E5" s="11"/>
      <c r="F5" s="1"/>
      <c r="G5" s="31"/>
      <c r="H5" s="31"/>
      <c r="I5" s="31"/>
      <c r="J5" s="33"/>
      <c r="K5" s="33"/>
    </row>
    <row r="6" spans="2:12" ht="15.75" customHeight="1" x14ac:dyDescent="0.3">
      <c r="B6" s="170" t="s">
        <v>16</v>
      </c>
      <c r="C6" s="170"/>
      <c r="D6" s="170"/>
      <c r="E6" s="170"/>
      <c r="F6" s="170"/>
      <c r="G6" s="170"/>
      <c r="H6" s="170"/>
      <c r="I6" s="170"/>
      <c r="J6" s="170"/>
      <c r="K6" s="170"/>
      <c r="L6" s="170"/>
    </row>
    <row r="7" spans="2:12" ht="18" thickBot="1" x14ac:dyDescent="0.35">
      <c r="B7" s="1"/>
      <c r="C7" s="1"/>
      <c r="D7" s="1"/>
      <c r="E7" s="11"/>
      <c r="F7" s="1"/>
      <c r="G7" s="31"/>
      <c r="H7" s="31"/>
      <c r="I7" s="31"/>
      <c r="J7" s="33"/>
      <c r="K7" s="33"/>
    </row>
    <row r="8" spans="2:12" ht="63" customHeight="1" x14ac:dyDescent="0.3">
      <c r="B8" s="166" t="s">
        <v>6</v>
      </c>
      <c r="C8" s="167"/>
      <c r="D8" s="167"/>
      <c r="E8" s="167"/>
      <c r="F8" s="167"/>
      <c r="G8" s="146" t="s">
        <v>51</v>
      </c>
      <c r="H8" s="146" t="s">
        <v>47</v>
      </c>
      <c r="I8" s="146" t="s">
        <v>45</v>
      </c>
      <c r="J8" s="146" t="s">
        <v>48</v>
      </c>
      <c r="K8" s="146" t="s">
        <v>15</v>
      </c>
      <c r="L8" s="147" t="s">
        <v>15</v>
      </c>
    </row>
    <row r="9" spans="2:12" ht="16.5" customHeight="1" x14ac:dyDescent="0.3">
      <c r="B9" s="168">
        <v>1</v>
      </c>
      <c r="C9" s="169"/>
      <c r="D9" s="169"/>
      <c r="E9" s="169"/>
      <c r="F9" s="169"/>
      <c r="G9" s="35">
        <v>2</v>
      </c>
      <c r="H9" s="35">
        <v>3</v>
      </c>
      <c r="I9" s="35">
        <v>4</v>
      </c>
      <c r="J9" s="35">
        <v>4</v>
      </c>
      <c r="K9" s="35" t="s">
        <v>49</v>
      </c>
      <c r="L9" s="148" t="s">
        <v>50</v>
      </c>
    </row>
    <row r="10" spans="2:12" s="23" customFormat="1" x14ac:dyDescent="0.3">
      <c r="B10" s="149"/>
      <c r="C10" s="3"/>
      <c r="D10" s="3"/>
      <c r="E10" s="3"/>
      <c r="F10" s="3" t="s">
        <v>17</v>
      </c>
      <c r="G10" s="72">
        <f>G11+G44</f>
        <v>25952182.079999994</v>
      </c>
      <c r="H10" s="72">
        <f>H11+H44</f>
        <v>45924874</v>
      </c>
      <c r="I10" s="72"/>
      <c r="J10" s="69">
        <f>J11+J44</f>
        <v>27783878.309999999</v>
      </c>
      <c r="K10" s="69">
        <f>J10/G10*100</f>
        <v>107.05796616389955</v>
      </c>
      <c r="L10" s="150">
        <f>J10/H10*100</f>
        <v>60.498540093980438</v>
      </c>
    </row>
    <row r="11" spans="2:12" s="23" customFormat="1" ht="15.75" customHeight="1" x14ac:dyDescent="0.3">
      <c r="B11" s="149">
        <v>6</v>
      </c>
      <c r="C11" s="3"/>
      <c r="D11" s="3"/>
      <c r="E11" s="3"/>
      <c r="F11" s="3" t="s">
        <v>0</v>
      </c>
      <c r="G11" s="72">
        <f>G12+G21+G25+G28+G34+G41</f>
        <v>25951001.179999996</v>
      </c>
      <c r="H11" s="72">
        <f>H12+H21+H25+H28+H34+H41</f>
        <v>45924574</v>
      </c>
      <c r="I11" s="72"/>
      <c r="J11" s="69">
        <f>J12+J21+J25+J28+J34+J41</f>
        <v>27783782.23</v>
      </c>
      <c r="K11" s="69">
        <f t="shared" ref="K11:K47" si="0">J11/G11*100</f>
        <v>107.06246759917879</v>
      </c>
      <c r="L11" s="150">
        <f t="shared" ref="L11:L45" si="1">J11/H11*100</f>
        <v>60.498726085080293</v>
      </c>
    </row>
    <row r="12" spans="2:12" ht="26.4" x14ac:dyDescent="0.3">
      <c r="B12" s="149"/>
      <c r="C12" s="8">
        <v>63</v>
      </c>
      <c r="D12" s="8"/>
      <c r="E12" s="8"/>
      <c r="F12" s="8" t="s">
        <v>18</v>
      </c>
      <c r="G12" s="55">
        <f>G13+G15+G18</f>
        <v>5205950.21</v>
      </c>
      <c r="H12" s="55">
        <v>15818237</v>
      </c>
      <c r="I12" s="55"/>
      <c r="J12" s="70">
        <f>J13+J15+J18</f>
        <v>612975.32999999996</v>
      </c>
      <c r="K12" s="71">
        <f t="shared" si="0"/>
        <v>11.774513878802539</v>
      </c>
      <c r="L12" s="151">
        <f t="shared" si="1"/>
        <v>3.8751178781807352</v>
      </c>
    </row>
    <row r="13" spans="2:12" x14ac:dyDescent="0.3">
      <c r="B13" s="152"/>
      <c r="C13" s="4"/>
      <c r="D13" s="4">
        <v>634</v>
      </c>
      <c r="E13" s="4"/>
      <c r="F13" s="4" t="s">
        <v>52</v>
      </c>
      <c r="G13" s="55">
        <f>G14</f>
        <v>67961.899999999994</v>
      </c>
      <c r="H13" s="55"/>
      <c r="I13" s="55"/>
      <c r="J13" s="70">
        <f>J14</f>
        <v>172188.99</v>
      </c>
      <c r="K13" s="71">
        <f t="shared" si="0"/>
        <v>253.36105965254063</v>
      </c>
      <c r="L13" s="151"/>
    </row>
    <row r="14" spans="2:12" x14ac:dyDescent="0.3">
      <c r="B14" s="152"/>
      <c r="C14" s="4"/>
      <c r="D14" s="4"/>
      <c r="E14" s="4">
        <v>6341</v>
      </c>
      <c r="F14" s="4" t="s">
        <v>53</v>
      </c>
      <c r="G14" s="55">
        <v>67961.899999999994</v>
      </c>
      <c r="H14" s="55"/>
      <c r="I14" s="55"/>
      <c r="J14" s="70">
        <v>172188.99</v>
      </c>
      <c r="K14" s="71">
        <f t="shared" si="0"/>
        <v>253.36105965254063</v>
      </c>
      <c r="L14" s="151"/>
    </row>
    <row r="15" spans="2:12" ht="26.4" x14ac:dyDescent="0.3">
      <c r="B15" s="152"/>
      <c r="C15" s="4"/>
      <c r="D15" s="4">
        <v>636</v>
      </c>
      <c r="E15" s="4"/>
      <c r="F15" s="17" t="s">
        <v>54</v>
      </c>
      <c r="G15" s="55">
        <f>SUM(G16:G17)</f>
        <v>3191199.69</v>
      </c>
      <c r="H15" s="55"/>
      <c r="I15" s="55"/>
      <c r="J15" s="70">
        <f>SUM(J16:J17)</f>
        <v>186786.6</v>
      </c>
      <c r="K15" s="71">
        <f t="shared" si="0"/>
        <v>5.853178056682502</v>
      </c>
      <c r="L15" s="151"/>
    </row>
    <row r="16" spans="2:12" ht="26.4" x14ac:dyDescent="0.3">
      <c r="B16" s="152"/>
      <c r="C16" s="4"/>
      <c r="D16" s="4"/>
      <c r="E16" s="4">
        <v>6361</v>
      </c>
      <c r="F16" s="17" t="s">
        <v>55</v>
      </c>
      <c r="G16" s="55">
        <v>335523.09999999998</v>
      </c>
      <c r="H16" s="55"/>
      <c r="I16" s="55"/>
      <c r="J16" s="70">
        <v>81880.02</v>
      </c>
      <c r="K16" s="71">
        <f t="shared" si="0"/>
        <v>24.403690833805484</v>
      </c>
      <c r="L16" s="151"/>
    </row>
    <row r="17" spans="2:12" ht="26.4" x14ac:dyDescent="0.3">
      <c r="B17" s="152"/>
      <c r="C17" s="4"/>
      <c r="D17" s="4"/>
      <c r="E17" s="4">
        <v>6362</v>
      </c>
      <c r="F17" s="17" t="s">
        <v>56</v>
      </c>
      <c r="G17" s="55">
        <v>2855676.59</v>
      </c>
      <c r="H17" s="55"/>
      <c r="I17" s="55"/>
      <c r="J17" s="70">
        <v>104906.58</v>
      </c>
      <c r="K17" s="71">
        <f t="shared" si="0"/>
        <v>3.6736155756349151</v>
      </c>
      <c r="L17" s="151"/>
    </row>
    <row r="18" spans="2:12" x14ac:dyDescent="0.3">
      <c r="B18" s="152"/>
      <c r="C18" s="4"/>
      <c r="D18" s="4">
        <v>638</v>
      </c>
      <c r="E18" s="4"/>
      <c r="F18" s="17" t="s">
        <v>77</v>
      </c>
      <c r="G18" s="55">
        <f>SUM(G19:G20)</f>
        <v>1946788.62</v>
      </c>
      <c r="H18" s="55"/>
      <c r="I18" s="55"/>
      <c r="J18" s="70">
        <f>SUM(J19:J20)</f>
        <v>253999.74000000002</v>
      </c>
      <c r="K18" s="71">
        <f t="shared" si="0"/>
        <v>13.047114483338207</v>
      </c>
      <c r="L18" s="151"/>
    </row>
    <row r="19" spans="2:12" x14ac:dyDescent="0.3">
      <c r="B19" s="152"/>
      <c r="C19" s="4"/>
      <c r="D19" s="4"/>
      <c r="E19" s="4">
        <v>6381</v>
      </c>
      <c r="F19" s="17" t="s">
        <v>57</v>
      </c>
      <c r="G19" s="55">
        <v>88187.81</v>
      </c>
      <c r="H19" s="55"/>
      <c r="I19" s="55"/>
      <c r="J19" s="70">
        <v>233092.42</v>
      </c>
      <c r="K19" s="71">
        <f t="shared" si="0"/>
        <v>264.31365060545221</v>
      </c>
      <c r="L19" s="151"/>
    </row>
    <row r="20" spans="2:12" x14ac:dyDescent="0.3">
      <c r="B20" s="152"/>
      <c r="C20" s="4"/>
      <c r="D20" s="4"/>
      <c r="E20" s="4">
        <v>6382</v>
      </c>
      <c r="F20" s="17" t="s">
        <v>58</v>
      </c>
      <c r="G20" s="55">
        <v>1858600.81</v>
      </c>
      <c r="H20" s="55"/>
      <c r="I20" s="55"/>
      <c r="J20" s="70">
        <v>20907.32</v>
      </c>
      <c r="K20" s="71">
        <f t="shared" si="0"/>
        <v>1.1248956681558746</v>
      </c>
      <c r="L20" s="151"/>
    </row>
    <row r="21" spans="2:12" x14ac:dyDescent="0.3">
      <c r="B21" s="152"/>
      <c r="C21" s="4">
        <v>64</v>
      </c>
      <c r="D21" s="4"/>
      <c r="E21" s="4"/>
      <c r="F21" s="17" t="s">
        <v>59</v>
      </c>
      <c r="G21" s="55">
        <f>G22</f>
        <v>688.82999999999993</v>
      </c>
      <c r="H21" s="55">
        <v>13000</v>
      </c>
      <c r="I21" s="55"/>
      <c r="J21" s="70">
        <f>J22</f>
        <v>3334.21</v>
      </c>
      <c r="K21" s="71">
        <f t="shared" si="0"/>
        <v>484.03960338545079</v>
      </c>
      <c r="L21" s="151">
        <f t="shared" si="1"/>
        <v>25.647769230769228</v>
      </c>
    </row>
    <row r="22" spans="2:12" x14ac:dyDescent="0.3">
      <c r="B22" s="152"/>
      <c r="C22" s="4"/>
      <c r="D22" s="4">
        <v>641</v>
      </c>
      <c r="E22" s="4"/>
      <c r="F22" s="17" t="s">
        <v>60</v>
      </c>
      <c r="G22" s="55">
        <f>SUM(G23:G24)</f>
        <v>688.82999999999993</v>
      </c>
      <c r="H22" s="55"/>
      <c r="I22" s="55"/>
      <c r="J22" s="70">
        <f>SUM(J23:J24)</f>
        <v>3334.21</v>
      </c>
      <c r="K22" s="71">
        <f t="shared" si="0"/>
        <v>484.03960338545079</v>
      </c>
      <c r="L22" s="151"/>
    </row>
    <row r="23" spans="2:12" x14ac:dyDescent="0.3">
      <c r="B23" s="152"/>
      <c r="C23" s="4"/>
      <c r="D23" s="4"/>
      <c r="E23" s="4">
        <v>6413</v>
      </c>
      <c r="F23" s="17" t="s">
        <v>61</v>
      </c>
      <c r="G23" s="55">
        <v>366.89</v>
      </c>
      <c r="H23" s="55"/>
      <c r="I23" s="55"/>
      <c r="J23" s="70">
        <v>3048.07</v>
      </c>
      <c r="K23" s="71">
        <f t="shared" si="0"/>
        <v>830.78579410722568</v>
      </c>
      <c r="L23" s="151"/>
    </row>
    <row r="24" spans="2:12" x14ac:dyDescent="0.3">
      <c r="B24" s="152"/>
      <c r="C24" s="4"/>
      <c r="D24" s="4"/>
      <c r="E24" s="4">
        <v>6414</v>
      </c>
      <c r="F24" s="17" t="s">
        <v>62</v>
      </c>
      <c r="G24" s="55">
        <v>321.94</v>
      </c>
      <c r="H24" s="55"/>
      <c r="I24" s="55"/>
      <c r="J24" s="70">
        <v>286.14</v>
      </c>
      <c r="K24" s="71">
        <f t="shared" si="0"/>
        <v>88.879915512207248</v>
      </c>
      <c r="L24" s="151"/>
    </row>
    <row r="25" spans="2:12" ht="26.4" x14ac:dyDescent="0.3">
      <c r="B25" s="152"/>
      <c r="C25" s="4">
        <v>65</v>
      </c>
      <c r="D25" s="4"/>
      <c r="E25" s="4"/>
      <c r="F25" s="17" t="s">
        <v>63</v>
      </c>
      <c r="G25" s="55">
        <f>G26</f>
        <v>2256398.0499999998</v>
      </c>
      <c r="H25" s="55">
        <v>3550000</v>
      </c>
      <c r="I25" s="55"/>
      <c r="J25" s="70">
        <f>J26</f>
        <v>3427603.35</v>
      </c>
      <c r="K25" s="71">
        <f t="shared" si="0"/>
        <v>151.9059702254219</v>
      </c>
      <c r="L25" s="151">
        <f t="shared" si="1"/>
        <v>96.552207042253528</v>
      </c>
    </row>
    <row r="26" spans="2:12" x14ac:dyDescent="0.3">
      <c r="B26" s="152"/>
      <c r="C26" s="4"/>
      <c r="D26" s="4">
        <v>652</v>
      </c>
      <c r="E26" s="4"/>
      <c r="F26" s="17" t="s">
        <v>64</v>
      </c>
      <c r="G26" s="55">
        <f>G27</f>
        <v>2256398.0499999998</v>
      </c>
      <c r="H26" s="55"/>
      <c r="I26" s="55"/>
      <c r="J26" s="70">
        <f>J27</f>
        <v>3427603.35</v>
      </c>
      <c r="K26" s="71">
        <f t="shared" si="0"/>
        <v>151.9059702254219</v>
      </c>
      <c r="L26" s="151"/>
    </row>
    <row r="27" spans="2:12" x14ac:dyDescent="0.3">
      <c r="B27" s="152"/>
      <c r="C27" s="4"/>
      <c r="D27" s="4">
        <v>6526</v>
      </c>
      <c r="E27" s="4"/>
      <c r="F27" s="17" t="s">
        <v>65</v>
      </c>
      <c r="G27" s="55">
        <v>2256398.0499999998</v>
      </c>
      <c r="H27" s="55"/>
      <c r="I27" s="55"/>
      <c r="J27" s="70">
        <v>3427603.35</v>
      </c>
      <c r="K27" s="71">
        <f t="shared" si="0"/>
        <v>151.9059702254219</v>
      </c>
      <c r="L27" s="151"/>
    </row>
    <row r="28" spans="2:12" ht="26.4" x14ac:dyDescent="0.3">
      <c r="B28" s="152"/>
      <c r="C28" s="4">
        <v>66</v>
      </c>
      <c r="D28" s="4"/>
      <c r="E28" s="4"/>
      <c r="F28" s="8" t="s">
        <v>19</v>
      </c>
      <c r="G28" s="55">
        <f>G29+G32</f>
        <v>4623155.47</v>
      </c>
      <c r="H28" s="55">
        <v>8810000</v>
      </c>
      <c r="I28" s="55"/>
      <c r="J28" s="70">
        <f>J29+J32</f>
        <v>5745675.3600000003</v>
      </c>
      <c r="K28" s="71">
        <f t="shared" si="0"/>
        <v>124.28038376135338</v>
      </c>
      <c r="L28" s="151">
        <f t="shared" si="1"/>
        <v>65.217654483541438</v>
      </c>
    </row>
    <row r="29" spans="2:12" ht="26.4" x14ac:dyDescent="0.3">
      <c r="B29" s="152"/>
      <c r="C29" s="14"/>
      <c r="D29" s="4">
        <v>661</v>
      </c>
      <c r="E29" s="4"/>
      <c r="F29" s="8" t="s">
        <v>20</v>
      </c>
      <c r="G29" s="55">
        <f>SUM(G30:G31)</f>
        <v>4573727.41</v>
      </c>
      <c r="H29" s="55"/>
      <c r="I29" s="55"/>
      <c r="J29" s="70">
        <f>SUM(J30:J31)</f>
        <v>5701621.7700000005</v>
      </c>
      <c r="K29" s="71">
        <f t="shared" si="0"/>
        <v>124.66028818276251</v>
      </c>
      <c r="L29" s="151"/>
    </row>
    <row r="30" spans="2:12" x14ac:dyDescent="0.3">
      <c r="B30" s="152"/>
      <c r="C30" s="14"/>
      <c r="D30" s="4"/>
      <c r="E30" s="4">
        <v>6614</v>
      </c>
      <c r="F30" s="8" t="s">
        <v>21</v>
      </c>
      <c r="G30" s="55">
        <v>936667.85</v>
      </c>
      <c r="H30" s="55"/>
      <c r="I30" s="55"/>
      <c r="J30" s="70">
        <v>1148806.1100000001</v>
      </c>
      <c r="K30" s="71">
        <f t="shared" si="0"/>
        <v>122.64818419891321</v>
      </c>
      <c r="L30" s="151"/>
    </row>
    <row r="31" spans="2:12" x14ac:dyDescent="0.3">
      <c r="B31" s="152"/>
      <c r="C31" s="4"/>
      <c r="D31" s="4"/>
      <c r="E31" s="4">
        <v>6615</v>
      </c>
      <c r="F31" s="8" t="s">
        <v>66</v>
      </c>
      <c r="G31" s="55">
        <v>3637059.56</v>
      </c>
      <c r="H31" s="55"/>
      <c r="I31" s="55"/>
      <c r="J31" s="70">
        <v>4552815.66</v>
      </c>
      <c r="K31" s="71">
        <f t="shared" si="0"/>
        <v>125.17847411880163</v>
      </c>
      <c r="L31" s="151"/>
    </row>
    <row r="32" spans="2:12" ht="39.6" x14ac:dyDescent="0.3">
      <c r="B32" s="152"/>
      <c r="C32" s="4"/>
      <c r="D32" s="4">
        <v>663</v>
      </c>
      <c r="E32" s="4"/>
      <c r="F32" s="8" t="s">
        <v>67</v>
      </c>
      <c r="G32" s="55">
        <f>G33</f>
        <v>49428.06</v>
      </c>
      <c r="H32" s="55"/>
      <c r="I32" s="55"/>
      <c r="J32" s="70">
        <f>J33</f>
        <v>44053.59</v>
      </c>
      <c r="K32" s="71">
        <f t="shared" si="0"/>
        <v>89.126682293417943</v>
      </c>
      <c r="L32" s="151"/>
    </row>
    <row r="33" spans="2:12" x14ac:dyDescent="0.3">
      <c r="B33" s="152"/>
      <c r="C33" s="4"/>
      <c r="D33" s="4"/>
      <c r="E33" s="4">
        <v>6631</v>
      </c>
      <c r="F33" s="8" t="s">
        <v>68</v>
      </c>
      <c r="G33" s="55">
        <v>49428.06</v>
      </c>
      <c r="H33" s="55"/>
      <c r="I33" s="55"/>
      <c r="J33" s="70">
        <v>44053.59</v>
      </c>
      <c r="K33" s="71">
        <f t="shared" si="0"/>
        <v>89.126682293417943</v>
      </c>
      <c r="L33" s="151"/>
    </row>
    <row r="34" spans="2:12" ht="26.4" x14ac:dyDescent="0.3">
      <c r="B34" s="152"/>
      <c r="C34" s="4">
        <v>67</v>
      </c>
      <c r="D34" s="4"/>
      <c r="E34" s="4"/>
      <c r="F34" s="8" t="s">
        <v>69</v>
      </c>
      <c r="G34" s="55">
        <f>G35+G39</f>
        <v>13860637.74</v>
      </c>
      <c r="H34" s="55">
        <v>17721337</v>
      </c>
      <c r="I34" s="55"/>
      <c r="J34" s="70">
        <f>J35+J39</f>
        <v>17985965.699999999</v>
      </c>
      <c r="K34" s="71">
        <f t="shared" si="0"/>
        <v>129.76290151567008</v>
      </c>
      <c r="L34" s="151">
        <f t="shared" si="1"/>
        <v>101.49327728489108</v>
      </c>
    </row>
    <row r="35" spans="2:12" ht="26.4" x14ac:dyDescent="0.3">
      <c r="B35" s="152"/>
      <c r="C35" s="4"/>
      <c r="D35" s="4">
        <v>671</v>
      </c>
      <c r="E35" s="4"/>
      <c r="F35" s="8" t="s">
        <v>70</v>
      </c>
      <c r="G35" s="55">
        <f>SUM(G36:G38)</f>
        <v>739133</v>
      </c>
      <c r="H35" s="55"/>
      <c r="I35" s="55"/>
      <c r="J35" s="70">
        <f>SUM(J36:J38)</f>
        <v>1841020</v>
      </c>
      <c r="K35" s="71">
        <f t="shared" si="0"/>
        <v>249.07831202232887</v>
      </c>
      <c r="L35" s="151"/>
    </row>
    <row r="36" spans="2:12" ht="26.4" x14ac:dyDescent="0.3">
      <c r="B36" s="152"/>
      <c r="C36" s="4"/>
      <c r="D36" s="4"/>
      <c r="E36" s="4">
        <v>6711</v>
      </c>
      <c r="F36" s="8" t="s">
        <v>71</v>
      </c>
      <c r="G36" s="55">
        <v>0</v>
      </c>
      <c r="H36" s="55"/>
      <c r="I36" s="55"/>
      <c r="J36" s="70">
        <v>98338.5</v>
      </c>
      <c r="K36" s="71">
        <v>0</v>
      </c>
      <c r="L36" s="151"/>
    </row>
    <row r="37" spans="2:12" ht="26.4" x14ac:dyDescent="0.3">
      <c r="B37" s="152"/>
      <c r="C37" s="4"/>
      <c r="D37" s="4"/>
      <c r="E37" s="4">
        <v>6712</v>
      </c>
      <c r="F37" s="8" t="s">
        <v>72</v>
      </c>
      <c r="G37" s="55">
        <v>208242</v>
      </c>
      <c r="H37" s="55"/>
      <c r="I37" s="55"/>
      <c r="J37" s="70">
        <v>1211790.5</v>
      </c>
      <c r="K37" s="71">
        <f t="shared" si="0"/>
        <v>581.9145513393072</v>
      </c>
      <c r="L37" s="151"/>
    </row>
    <row r="38" spans="2:12" ht="26.4" x14ac:dyDescent="0.3">
      <c r="B38" s="152"/>
      <c r="C38" s="4"/>
      <c r="D38" s="4"/>
      <c r="E38" s="4">
        <v>6714</v>
      </c>
      <c r="F38" s="8" t="s">
        <v>73</v>
      </c>
      <c r="G38" s="55">
        <v>530891</v>
      </c>
      <c r="H38" s="55"/>
      <c r="I38" s="55"/>
      <c r="J38" s="70">
        <v>530891</v>
      </c>
      <c r="K38" s="71">
        <f t="shared" si="0"/>
        <v>100</v>
      </c>
      <c r="L38" s="151"/>
    </row>
    <row r="39" spans="2:12" x14ac:dyDescent="0.3">
      <c r="B39" s="152"/>
      <c r="C39" s="4"/>
      <c r="D39" s="4">
        <v>673</v>
      </c>
      <c r="E39" s="4"/>
      <c r="F39" s="8" t="s">
        <v>74</v>
      </c>
      <c r="G39" s="55">
        <f>G40</f>
        <v>13121504.74</v>
      </c>
      <c r="H39" s="55"/>
      <c r="I39" s="55"/>
      <c r="J39" s="70">
        <f>J40</f>
        <v>16144945.699999999</v>
      </c>
      <c r="K39" s="71">
        <f t="shared" si="0"/>
        <v>123.04187682669694</v>
      </c>
      <c r="L39" s="151"/>
    </row>
    <row r="40" spans="2:12" x14ac:dyDescent="0.3">
      <c r="B40" s="152"/>
      <c r="C40" s="4"/>
      <c r="D40" s="4"/>
      <c r="E40" s="4">
        <v>6731</v>
      </c>
      <c r="F40" s="8" t="s">
        <v>74</v>
      </c>
      <c r="G40" s="55">
        <v>13121504.74</v>
      </c>
      <c r="H40" s="55"/>
      <c r="I40" s="55"/>
      <c r="J40" s="70">
        <v>16144945.699999999</v>
      </c>
      <c r="K40" s="71">
        <f t="shared" si="0"/>
        <v>123.04187682669694</v>
      </c>
      <c r="L40" s="151"/>
    </row>
    <row r="41" spans="2:12" x14ac:dyDescent="0.3">
      <c r="B41" s="152"/>
      <c r="C41" s="4">
        <v>68</v>
      </c>
      <c r="D41" s="4"/>
      <c r="E41" s="4"/>
      <c r="F41" s="8" t="s">
        <v>75</v>
      </c>
      <c r="G41" s="55">
        <f>G42</f>
        <v>4170.88</v>
      </c>
      <c r="H41" s="55">
        <v>12000</v>
      </c>
      <c r="I41" s="55"/>
      <c r="J41" s="70">
        <f>J42</f>
        <v>8228.2800000000007</v>
      </c>
      <c r="K41" s="71">
        <f t="shared" si="0"/>
        <v>197.27923124136873</v>
      </c>
      <c r="L41" s="151">
        <f t="shared" si="1"/>
        <v>68.569000000000003</v>
      </c>
    </row>
    <row r="42" spans="2:12" x14ac:dyDescent="0.3">
      <c r="B42" s="152"/>
      <c r="C42" s="4"/>
      <c r="D42" s="4">
        <v>683</v>
      </c>
      <c r="E42" s="4"/>
      <c r="F42" s="8" t="s">
        <v>76</v>
      </c>
      <c r="G42" s="55">
        <f>G43</f>
        <v>4170.88</v>
      </c>
      <c r="H42" s="55"/>
      <c r="I42" s="55"/>
      <c r="J42" s="70">
        <f>J43</f>
        <v>8228.2800000000007</v>
      </c>
      <c r="K42" s="71">
        <f t="shared" si="0"/>
        <v>197.27923124136873</v>
      </c>
      <c r="L42" s="151"/>
    </row>
    <row r="43" spans="2:12" x14ac:dyDescent="0.3">
      <c r="B43" s="152"/>
      <c r="C43" s="4"/>
      <c r="D43" s="4"/>
      <c r="E43" s="4">
        <v>6831</v>
      </c>
      <c r="F43" s="8" t="s">
        <v>76</v>
      </c>
      <c r="G43" s="55">
        <v>4170.88</v>
      </c>
      <c r="H43" s="55"/>
      <c r="I43" s="55"/>
      <c r="J43" s="70">
        <v>8228.2800000000007</v>
      </c>
      <c r="K43" s="71">
        <f t="shared" si="0"/>
        <v>197.27923124136873</v>
      </c>
      <c r="L43" s="151"/>
    </row>
    <row r="44" spans="2:12" s="23" customFormat="1" x14ac:dyDescent="0.3">
      <c r="B44" s="153">
        <v>7</v>
      </c>
      <c r="C44" s="14"/>
      <c r="D44" s="22"/>
      <c r="E44" s="22"/>
      <c r="F44" s="3" t="s">
        <v>1</v>
      </c>
      <c r="G44" s="72">
        <f>G45</f>
        <v>1180.9000000000001</v>
      </c>
      <c r="H44" s="72">
        <v>300</v>
      </c>
      <c r="I44" s="72"/>
      <c r="J44" s="69">
        <f>J45</f>
        <v>96.08</v>
      </c>
      <c r="K44" s="69">
        <f t="shared" si="0"/>
        <v>8.1361673300025394</v>
      </c>
      <c r="L44" s="150">
        <f t="shared" si="1"/>
        <v>32.026666666666664</v>
      </c>
    </row>
    <row r="45" spans="2:12" x14ac:dyDescent="0.3">
      <c r="B45" s="152"/>
      <c r="C45" s="4">
        <v>72</v>
      </c>
      <c r="D45" s="5"/>
      <c r="E45" s="5"/>
      <c r="F45" s="17" t="s">
        <v>22</v>
      </c>
      <c r="G45" s="55">
        <f>G46</f>
        <v>1180.9000000000001</v>
      </c>
      <c r="H45" s="55">
        <v>300</v>
      </c>
      <c r="I45" s="55"/>
      <c r="J45" s="70">
        <f>J46</f>
        <v>96.08</v>
      </c>
      <c r="K45" s="71">
        <f t="shared" si="0"/>
        <v>8.1361673300025394</v>
      </c>
      <c r="L45" s="151">
        <f t="shared" si="1"/>
        <v>32.026666666666664</v>
      </c>
    </row>
    <row r="46" spans="2:12" x14ac:dyDescent="0.3">
      <c r="B46" s="152"/>
      <c r="C46" s="4"/>
      <c r="D46" s="4">
        <v>721</v>
      </c>
      <c r="E46" s="4"/>
      <c r="F46" s="17" t="s">
        <v>23</v>
      </c>
      <c r="G46" s="55">
        <f>G47</f>
        <v>1180.9000000000001</v>
      </c>
      <c r="H46" s="55"/>
      <c r="I46" s="55"/>
      <c r="J46" s="70">
        <f>J47</f>
        <v>96.08</v>
      </c>
      <c r="K46" s="71">
        <f t="shared" si="0"/>
        <v>8.1361673300025394</v>
      </c>
      <c r="L46" s="151"/>
    </row>
    <row r="47" spans="2:12" ht="15" thickBot="1" x14ac:dyDescent="0.35">
      <c r="B47" s="154"/>
      <c r="C47" s="155"/>
      <c r="D47" s="155"/>
      <c r="E47" s="155">
        <v>7211</v>
      </c>
      <c r="F47" s="156" t="s">
        <v>24</v>
      </c>
      <c r="G47" s="157">
        <v>1180.9000000000001</v>
      </c>
      <c r="H47" s="157"/>
      <c r="I47" s="157"/>
      <c r="J47" s="158">
        <v>96.08</v>
      </c>
      <c r="K47" s="159">
        <f t="shared" si="0"/>
        <v>8.1361673300025394</v>
      </c>
      <c r="L47" s="160"/>
    </row>
    <row r="48" spans="2:12" ht="15.75" customHeight="1" x14ac:dyDescent="0.3">
      <c r="B48" s="144"/>
      <c r="C48" s="144"/>
      <c r="D48" s="144"/>
      <c r="E48" s="144"/>
      <c r="F48" s="144"/>
      <c r="G48" s="145"/>
      <c r="H48" s="145"/>
      <c r="I48" s="145"/>
      <c r="J48" s="145"/>
      <c r="K48" s="145"/>
      <c r="L48" s="145"/>
    </row>
    <row r="49" spans="2:12" ht="63" customHeight="1" x14ac:dyDescent="0.3">
      <c r="B49" s="169" t="s">
        <v>6</v>
      </c>
      <c r="C49" s="169"/>
      <c r="D49" s="169"/>
      <c r="E49" s="169"/>
      <c r="F49" s="169"/>
      <c r="G49" s="34" t="s">
        <v>235</v>
      </c>
      <c r="H49" s="34" t="s">
        <v>47</v>
      </c>
      <c r="I49" s="34" t="s">
        <v>45</v>
      </c>
      <c r="J49" s="34" t="s">
        <v>236</v>
      </c>
      <c r="K49" s="34" t="s">
        <v>15</v>
      </c>
      <c r="L49" s="34" t="s">
        <v>15</v>
      </c>
    </row>
    <row r="50" spans="2:12" ht="12.75" customHeight="1" x14ac:dyDescent="0.3">
      <c r="B50" s="169">
        <v>1</v>
      </c>
      <c r="C50" s="169"/>
      <c r="D50" s="169"/>
      <c r="E50" s="169"/>
      <c r="F50" s="169"/>
      <c r="G50" s="35">
        <v>2</v>
      </c>
      <c r="H50" s="35">
        <v>3</v>
      </c>
      <c r="I50" s="35">
        <v>4</v>
      </c>
      <c r="J50" s="35">
        <v>4</v>
      </c>
      <c r="K50" s="35" t="s">
        <v>49</v>
      </c>
      <c r="L50" s="35" t="s">
        <v>50</v>
      </c>
    </row>
    <row r="51" spans="2:12" s="23" customFormat="1" x14ac:dyDescent="0.3">
      <c r="B51" s="3"/>
      <c r="C51" s="3"/>
      <c r="D51" s="3"/>
      <c r="E51" s="3"/>
      <c r="F51" s="3" t="s">
        <v>7</v>
      </c>
      <c r="G51" s="72">
        <f>G52+G106</f>
        <v>23376179.18</v>
      </c>
      <c r="H51" s="72">
        <f>H52+H106</f>
        <v>43963514</v>
      </c>
      <c r="I51" s="72">
        <f t="shared" ref="I51:J51" si="2">I52+I106</f>
        <v>0</v>
      </c>
      <c r="J51" s="72">
        <f t="shared" si="2"/>
        <v>27154933.740000002</v>
      </c>
      <c r="K51" s="69">
        <f>J51/G51*100</f>
        <v>116.16497944725286</v>
      </c>
      <c r="L51" s="69">
        <f>J51/H51*100</f>
        <v>61.766977362182651</v>
      </c>
    </row>
    <row r="52" spans="2:12" s="23" customFormat="1" x14ac:dyDescent="0.3">
      <c r="B52" s="3">
        <v>3</v>
      </c>
      <c r="C52" s="3"/>
      <c r="D52" s="3"/>
      <c r="E52" s="3"/>
      <c r="F52" s="3" t="s">
        <v>2</v>
      </c>
      <c r="G52" s="72">
        <f>G53+G61+G92+G100+G103</f>
        <v>20066159.77</v>
      </c>
      <c r="H52" s="72">
        <f>H53+H61+H92+H100+H103</f>
        <v>26425956</v>
      </c>
      <c r="I52" s="72">
        <f t="shared" ref="I52:J52" si="3">I53+I61+I92+I100+I103</f>
        <v>0</v>
      </c>
      <c r="J52" s="72">
        <f t="shared" si="3"/>
        <v>25409592.060000002</v>
      </c>
      <c r="K52" s="69">
        <f t="shared" ref="K52:K115" si="4">J52/G52*100</f>
        <v>126.62907278346664</v>
      </c>
      <c r="L52" s="69">
        <f t="shared" ref="L52:L110" si="5">J52/H52*100</f>
        <v>96.153917988813731</v>
      </c>
    </row>
    <row r="53" spans="2:12" x14ac:dyDescent="0.3">
      <c r="B53" s="3"/>
      <c r="C53" s="8">
        <v>31</v>
      </c>
      <c r="D53" s="8"/>
      <c r="E53" s="8"/>
      <c r="F53" s="8" t="s">
        <v>3</v>
      </c>
      <c r="G53" s="55">
        <f>G54+G57+G59</f>
        <v>13381679.069999998</v>
      </c>
      <c r="H53" s="55">
        <v>17695000</v>
      </c>
      <c r="I53" s="55"/>
      <c r="J53" s="70">
        <f>J54+J57+J59</f>
        <v>18058110.27</v>
      </c>
      <c r="K53" s="70">
        <f t="shared" si="4"/>
        <v>134.94652035471361</v>
      </c>
      <c r="L53" s="70">
        <f t="shared" si="5"/>
        <v>102.05205012715457</v>
      </c>
    </row>
    <row r="54" spans="2:12" x14ac:dyDescent="0.3">
      <c r="B54" s="4"/>
      <c r="C54" s="4"/>
      <c r="D54" s="4">
        <v>311</v>
      </c>
      <c r="E54" s="4"/>
      <c r="F54" s="4" t="s">
        <v>25</v>
      </c>
      <c r="G54" s="55">
        <f>SUM(G55:G56)</f>
        <v>11113672.779999999</v>
      </c>
      <c r="H54" s="55"/>
      <c r="I54" s="55"/>
      <c r="J54" s="70">
        <f>SUM(J55:J56)</f>
        <v>15125370.859999999</v>
      </c>
      <c r="K54" s="70">
        <f t="shared" si="4"/>
        <v>136.09696055852385</v>
      </c>
      <c r="L54" s="70"/>
    </row>
    <row r="55" spans="2:12" x14ac:dyDescent="0.3">
      <c r="B55" s="4"/>
      <c r="C55" s="4"/>
      <c r="D55" s="4"/>
      <c r="E55" s="4">
        <v>3111</v>
      </c>
      <c r="F55" s="4" t="s">
        <v>26</v>
      </c>
      <c r="G55" s="55">
        <v>10960747.68</v>
      </c>
      <c r="H55" s="55"/>
      <c r="I55" s="55"/>
      <c r="J55" s="70">
        <v>14898570.67</v>
      </c>
      <c r="K55" s="70">
        <f t="shared" si="4"/>
        <v>135.92659100423705</v>
      </c>
      <c r="L55" s="70"/>
    </row>
    <row r="56" spans="2:12" x14ac:dyDescent="0.3">
      <c r="B56" s="4"/>
      <c r="C56" s="4"/>
      <c r="D56" s="4"/>
      <c r="E56" s="4">
        <v>3113</v>
      </c>
      <c r="F56" s="4" t="s">
        <v>78</v>
      </c>
      <c r="G56" s="55">
        <v>152925.1</v>
      </c>
      <c r="H56" s="55"/>
      <c r="I56" s="55"/>
      <c r="J56" s="70">
        <v>226800.19</v>
      </c>
      <c r="K56" s="70">
        <f t="shared" si="4"/>
        <v>148.30802137778559</v>
      </c>
      <c r="L56" s="70"/>
    </row>
    <row r="57" spans="2:12" x14ac:dyDescent="0.3">
      <c r="B57" s="4"/>
      <c r="C57" s="4"/>
      <c r="D57" s="4">
        <v>312</v>
      </c>
      <c r="E57" s="4"/>
      <c r="F57" s="4" t="s">
        <v>79</v>
      </c>
      <c r="G57" s="55">
        <f>G58</f>
        <v>630806.02</v>
      </c>
      <c r="H57" s="55"/>
      <c r="I57" s="55"/>
      <c r="J57" s="70">
        <f>J58</f>
        <v>692704.07</v>
      </c>
      <c r="K57" s="70">
        <f t="shared" si="4"/>
        <v>109.81253317779051</v>
      </c>
      <c r="L57" s="70"/>
    </row>
    <row r="58" spans="2:12" x14ac:dyDescent="0.3">
      <c r="B58" s="4"/>
      <c r="C58" s="4"/>
      <c r="D58" s="4"/>
      <c r="E58" s="4">
        <v>3121</v>
      </c>
      <c r="F58" s="4" t="s">
        <v>79</v>
      </c>
      <c r="G58" s="55">
        <v>630806.02</v>
      </c>
      <c r="H58" s="55"/>
      <c r="I58" s="55"/>
      <c r="J58" s="70">
        <v>692704.07</v>
      </c>
      <c r="K58" s="70">
        <f t="shared" si="4"/>
        <v>109.81253317779051</v>
      </c>
      <c r="L58" s="70"/>
    </row>
    <row r="59" spans="2:12" x14ac:dyDescent="0.3">
      <c r="B59" s="4"/>
      <c r="C59" s="4"/>
      <c r="D59" s="4">
        <v>313</v>
      </c>
      <c r="E59" s="4"/>
      <c r="F59" s="4" t="s">
        <v>80</v>
      </c>
      <c r="G59" s="55">
        <f>G60</f>
        <v>1637200.27</v>
      </c>
      <c r="H59" s="55"/>
      <c r="I59" s="55"/>
      <c r="J59" s="70">
        <f>J60</f>
        <v>2240035.34</v>
      </c>
      <c r="K59" s="70">
        <f t="shared" si="4"/>
        <v>136.82109519808469</v>
      </c>
      <c r="L59" s="70"/>
    </row>
    <row r="60" spans="2:12" x14ac:dyDescent="0.3">
      <c r="B60" s="4"/>
      <c r="C60" s="4"/>
      <c r="D60" s="4"/>
      <c r="E60" s="4">
        <v>3132</v>
      </c>
      <c r="F60" s="4" t="s">
        <v>81</v>
      </c>
      <c r="G60" s="55">
        <v>1637200.27</v>
      </c>
      <c r="H60" s="55"/>
      <c r="I60" s="55"/>
      <c r="J60" s="70">
        <v>2240035.34</v>
      </c>
      <c r="K60" s="70">
        <f t="shared" si="4"/>
        <v>136.82109519808469</v>
      </c>
      <c r="L60" s="70"/>
    </row>
    <row r="61" spans="2:12" x14ac:dyDescent="0.3">
      <c r="B61" s="4"/>
      <c r="C61" s="4">
        <v>32</v>
      </c>
      <c r="D61" s="5"/>
      <c r="E61" s="5"/>
      <c r="F61" s="4" t="s">
        <v>12</v>
      </c>
      <c r="G61" s="55">
        <f>G62+G67+G74+G84</f>
        <v>6488409.6500000004</v>
      </c>
      <c r="H61" s="55">
        <v>8557575</v>
      </c>
      <c r="I61" s="55"/>
      <c r="J61" s="70">
        <f>J62+J67+J74+J84</f>
        <v>7191664.3600000003</v>
      </c>
      <c r="K61" s="70">
        <f t="shared" si="4"/>
        <v>110.8386299252853</v>
      </c>
      <c r="L61" s="70">
        <f t="shared" si="5"/>
        <v>84.038578218712672</v>
      </c>
    </row>
    <row r="62" spans="2:12" x14ac:dyDescent="0.3">
      <c r="B62" s="4"/>
      <c r="C62" s="4"/>
      <c r="D62" s="4">
        <v>321</v>
      </c>
      <c r="E62" s="4"/>
      <c r="F62" s="4" t="s">
        <v>27</v>
      </c>
      <c r="G62" s="55">
        <f>SUM(G63:G66)</f>
        <v>753666.9800000001</v>
      </c>
      <c r="H62" s="55"/>
      <c r="I62" s="55"/>
      <c r="J62" s="70">
        <f>SUM(J63:J66)</f>
        <v>877799.17</v>
      </c>
      <c r="K62" s="70">
        <f t="shared" si="4"/>
        <v>116.47042968500489</v>
      </c>
      <c r="L62" s="70"/>
    </row>
    <row r="63" spans="2:12" x14ac:dyDescent="0.3">
      <c r="B63" s="4"/>
      <c r="C63" s="14"/>
      <c r="D63" s="4"/>
      <c r="E63" s="4">
        <v>3211</v>
      </c>
      <c r="F63" s="17" t="s">
        <v>28</v>
      </c>
      <c r="G63" s="55">
        <v>33462.639999999999</v>
      </c>
      <c r="H63" s="55"/>
      <c r="I63" s="55"/>
      <c r="J63" s="70">
        <v>54102</v>
      </c>
      <c r="K63" s="70">
        <f t="shared" si="4"/>
        <v>161.67881553876205</v>
      </c>
      <c r="L63" s="70"/>
    </row>
    <row r="64" spans="2:12" ht="26.4" x14ac:dyDescent="0.3">
      <c r="B64" s="4"/>
      <c r="C64" s="14"/>
      <c r="D64" s="4"/>
      <c r="E64" s="4">
        <v>3212</v>
      </c>
      <c r="F64" s="17" t="s">
        <v>82</v>
      </c>
      <c r="G64" s="55">
        <v>687473.79</v>
      </c>
      <c r="H64" s="55"/>
      <c r="I64" s="55"/>
      <c r="J64" s="70">
        <v>779348.29</v>
      </c>
      <c r="K64" s="70">
        <f t="shared" si="4"/>
        <v>113.36407312342773</v>
      </c>
      <c r="L64" s="70"/>
    </row>
    <row r="65" spans="2:12" x14ac:dyDescent="0.3">
      <c r="B65" s="4"/>
      <c r="C65" s="14"/>
      <c r="D65" s="4"/>
      <c r="E65" s="4">
        <v>3213</v>
      </c>
      <c r="F65" s="17" t="s">
        <v>83</v>
      </c>
      <c r="G65" s="55">
        <v>32730.55</v>
      </c>
      <c r="H65" s="55"/>
      <c r="I65" s="55"/>
      <c r="J65" s="70">
        <v>44166.18</v>
      </c>
      <c r="K65" s="70">
        <f>J65/G65*100</f>
        <v>134.93870405477452</v>
      </c>
      <c r="L65" s="70"/>
    </row>
    <row r="66" spans="2:12" x14ac:dyDescent="0.3">
      <c r="B66" s="4"/>
      <c r="C66" s="14"/>
      <c r="D66" s="4"/>
      <c r="E66" s="4">
        <v>3214</v>
      </c>
      <c r="F66" s="17" t="s">
        <v>84</v>
      </c>
      <c r="G66" s="55">
        <v>0</v>
      </c>
      <c r="H66" s="55"/>
      <c r="I66" s="55"/>
      <c r="J66" s="70">
        <v>182.7</v>
      </c>
      <c r="K66" s="70">
        <v>0</v>
      </c>
      <c r="L66" s="70"/>
    </row>
    <row r="67" spans="2:12" x14ac:dyDescent="0.3">
      <c r="B67" s="4"/>
      <c r="C67" s="14"/>
      <c r="D67" s="4">
        <v>322</v>
      </c>
      <c r="E67" s="4"/>
      <c r="F67" s="17" t="s">
        <v>85</v>
      </c>
      <c r="G67" s="55">
        <f>SUM(G68:G73)</f>
        <v>3316143.34</v>
      </c>
      <c r="H67" s="55"/>
      <c r="I67" s="55"/>
      <c r="J67" s="70">
        <f>SUM(J68:J73)</f>
        <v>3587921.41</v>
      </c>
      <c r="K67" s="70">
        <f t="shared" si="4"/>
        <v>108.1956068280209</v>
      </c>
      <c r="L67" s="70"/>
    </row>
    <row r="68" spans="2:12" x14ac:dyDescent="0.3">
      <c r="B68" s="4"/>
      <c r="C68" s="14"/>
      <c r="D68" s="4"/>
      <c r="E68" s="4">
        <v>3221</v>
      </c>
      <c r="F68" s="17" t="s">
        <v>86</v>
      </c>
      <c r="G68" s="55">
        <v>214015.56</v>
      </c>
      <c r="H68" s="55"/>
      <c r="I68" s="55"/>
      <c r="J68" s="70">
        <v>202052.61</v>
      </c>
      <c r="K68" s="70">
        <f t="shared" si="4"/>
        <v>94.410242881405438</v>
      </c>
      <c r="L68" s="70"/>
    </row>
    <row r="69" spans="2:12" x14ac:dyDescent="0.3">
      <c r="B69" s="4"/>
      <c r="C69" s="14"/>
      <c r="D69" s="4"/>
      <c r="E69" s="4">
        <v>3222</v>
      </c>
      <c r="F69" s="17" t="s">
        <v>87</v>
      </c>
      <c r="G69" s="55">
        <v>1965743.83</v>
      </c>
      <c r="H69" s="55"/>
      <c r="I69" s="55"/>
      <c r="J69" s="70">
        <v>2280881.4900000002</v>
      </c>
      <c r="K69" s="70">
        <f t="shared" si="4"/>
        <v>116.03147140489818</v>
      </c>
      <c r="L69" s="70"/>
    </row>
    <row r="70" spans="2:12" x14ac:dyDescent="0.3">
      <c r="B70" s="4"/>
      <c r="C70" s="14"/>
      <c r="D70" s="4"/>
      <c r="E70" s="4">
        <v>3223</v>
      </c>
      <c r="F70" s="17" t="s">
        <v>88</v>
      </c>
      <c r="G70" s="55">
        <v>908080.62</v>
      </c>
      <c r="H70" s="55"/>
      <c r="I70" s="55"/>
      <c r="J70" s="70">
        <v>898240.59</v>
      </c>
      <c r="K70" s="70">
        <f t="shared" si="4"/>
        <v>98.91639246744414</v>
      </c>
      <c r="L70" s="70"/>
    </row>
    <row r="71" spans="2:12" x14ac:dyDescent="0.3">
      <c r="B71" s="4"/>
      <c r="C71" s="14"/>
      <c r="D71" s="4"/>
      <c r="E71" s="4">
        <v>3224</v>
      </c>
      <c r="F71" s="17" t="s">
        <v>89</v>
      </c>
      <c r="G71" s="55">
        <v>113341.42</v>
      </c>
      <c r="H71" s="55"/>
      <c r="I71" s="55"/>
      <c r="J71" s="70">
        <v>130058.16</v>
      </c>
      <c r="K71" s="70">
        <f t="shared" si="4"/>
        <v>114.74901232047385</v>
      </c>
      <c r="L71" s="70"/>
    </row>
    <row r="72" spans="2:12" x14ac:dyDescent="0.3">
      <c r="B72" s="4"/>
      <c r="C72" s="14"/>
      <c r="D72" s="4"/>
      <c r="E72" s="4">
        <v>3225</v>
      </c>
      <c r="F72" s="17" t="s">
        <v>90</v>
      </c>
      <c r="G72" s="55">
        <v>109942.82</v>
      </c>
      <c r="H72" s="55"/>
      <c r="I72" s="55"/>
      <c r="J72" s="70">
        <v>71816.97</v>
      </c>
      <c r="K72" s="70">
        <f t="shared" si="4"/>
        <v>65.32211016599355</v>
      </c>
      <c r="L72" s="70"/>
    </row>
    <row r="73" spans="2:12" x14ac:dyDescent="0.3">
      <c r="B73" s="4"/>
      <c r="C73" s="14"/>
      <c r="D73" s="4"/>
      <c r="E73" s="4">
        <v>3227</v>
      </c>
      <c r="F73" s="17" t="s">
        <v>91</v>
      </c>
      <c r="G73" s="55">
        <v>5019.09</v>
      </c>
      <c r="H73" s="55"/>
      <c r="I73" s="55"/>
      <c r="J73" s="70">
        <v>4871.59</v>
      </c>
      <c r="K73" s="70">
        <f t="shared" si="4"/>
        <v>97.061220261043331</v>
      </c>
      <c r="L73" s="70"/>
    </row>
    <row r="74" spans="2:12" x14ac:dyDescent="0.3">
      <c r="B74" s="4"/>
      <c r="C74" s="14"/>
      <c r="D74" s="4">
        <v>323</v>
      </c>
      <c r="E74" s="4"/>
      <c r="F74" s="17" t="s">
        <v>92</v>
      </c>
      <c r="G74" s="55">
        <f>SUM(G75:G83)</f>
        <v>2122537</v>
      </c>
      <c r="H74" s="55"/>
      <c r="I74" s="55"/>
      <c r="J74" s="70">
        <f>SUM(J75:J83)</f>
        <v>2252500.54</v>
      </c>
      <c r="K74" s="70">
        <f t="shared" si="4"/>
        <v>106.12302824403062</v>
      </c>
      <c r="L74" s="70"/>
    </row>
    <row r="75" spans="2:12" x14ac:dyDescent="0.3">
      <c r="B75" s="4"/>
      <c r="C75" s="14"/>
      <c r="D75" s="4"/>
      <c r="E75" s="4">
        <v>3231</v>
      </c>
      <c r="F75" s="17" t="s">
        <v>93</v>
      </c>
      <c r="G75" s="55">
        <v>46646.38</v>
      </c>
      <c r="H75" s="55"/>
      <c r="I75" s="55"/>
      <c r="J75" s="70">
        <v>50563.06</v>
      </c>
      <c r="K75" s="70">
        <f t="shared" si="4"/>
        <v>108.39653580835211</v>
      </c>
      <c r="L75" s="70"/>
    </row>
    <row r="76" spans="2:12" x14ac:dyDescent="0.3">
      <c r="B76" s="4"/>
      <c r="C76" s="14"/>
      <c r="D76" s="4"/>
      <c r="E76" s="4">
        <v>3232</v>
      </c>
      <c r="F76" s="17" t="s">
        <v>94</v>
      </c>
      <c r="G76" s="55">
        <v>696038.93</v>
      </c>
      <c r="H76" s="55"/>
      <c r="I76" s="55"/>
      <c r="J76" s="70">
        <v>611808.83000000007</v>
      </c>
      <c r="K76" s="70">
        <f t="shared" si="4"/>
        <v>87.898651013672463</v>
      </c>
      <c r="L76" s="70"/>
    </row>
    <row r="77" spans="2:12" x14ac:dyDescent="0.3">
      <c r="B77" s="4"/>
      <c r="C77" s="14"/>
      <c r="D77" s="4"/>
      <c r="E77" s="4">
        <v>3233</v>
      </c>
      <c r="F77" s="17" t="s">
        <v>95</v>
      </c>
      <c r="G77" s="55">
        <v>32713.95</v>
      </c>
      <c r="H77" s="55"/>
      <c r="I77" s="55"/>
      <c r="J77" s="70">
        <v>41542.300000000003</v>
      </c>
      <c r="K77" s="70">
        <f t="shared" si="4"/>
        <v>126.98649964311861</v>
      </c>
      <c r="L77" s="70"/>
    </row>
    <row r="78" spans="2:12" x14ac:dyDescent="0.3">
      <c r="B78" s="4"/>
      <c r="C78" s="14"/>
      <c r="D78" s="4"/>
      <c r="E78" s="4">
        <v>3234</v>
      </c>
      <c r="F78" s="17" t="s">
        <v>96</v>
      </c>
      <c r="G78" s="55">
        <v>633337.64</v>
      </c>
      <c r="H78" s="55"/>
      <c r="I78" s="55"/>
      <c r="J78" s="70">
        <v>987028.76</v>
      </c>
      <c r="K78" s="70">
        <f t="shared" si="4"/>
        <v>155.84558656580083</v>
      </c>
      <c r="L78" s="70"/>
    </row>
    <row r="79" spans="2:12" x14ac:dyDescent="0.3">
      <c r="B79" s="4"/>
      <c r="C79" s="14"/>
      <c r="D79" s="4"/>
      <c r="E79" s="4">
        <v>3235</v>
      </c>
      <c r="F79" s="17" t="s">
        <v>97</v>
      </c>
      <c r="G79" s="55">
        <v>34750.15</v>
      </c>
      <c r="H79" s="55"/>
      <c r="I79" s="55"/>
      <c r="J79" s="70">
        <v>1296.45</v>
      </c>
      <c r="K79" s="70">
        <f t="shared" si="4"/>
        <v>3.7307752628405919</v>
      </c>
      <c r="L79" s="70"/>
    </row>
    <row r="80" spans="2:12" x14ac:dyDescent="0.3">
      <c r="B80" s="4"/>
      <c r="C80" s="14"/>
      <c r="D80" s="4"/>
      <c r="E80" s="4">
        <v>3236</v>
      </c>
      <c r="F80" s="17" t="s">
        <v>98</v>
      </c>
      <c r="G80" s="55">
        <v>23056.12</v>
      </c>
      <c r="H80" s="55"/>
      <c r="I80" s="55"/>
      <c r="J80" s="70">
        <v>28339.3</v>
      </c>
      <c r="K80" s="70">
        <f t="shared" si="4"/>
        <v>122.91443660078104</v>
      </c>
      <c r="L80" s="70"/>
    </row>
    <row r="81" spans="2:12" x14ac:dyDescent="0.3">
      <c r="B81" s="4"/>
      <c r="C81" s="14"/>
      <c r="D81" s="4"/>
      <c r="E81" s="4">
        <v>3237</v>
      </c>
      <c r="F81" s="17" t="s">
        <v>99</v>
      </c>
      <c r="G81" s="55">
        <v>351279.56</v>
      </c>
      <c r="H81" s="55"/>
      <c r="I81" s="55"/>
      <c r="J81" s="70">
        <v>337550.01</v>
      </c>
      <c r="K81" s="70">
        <f t="shared" si="4"/>
        <v>96.0915602376637</v>
      </c>
      <c r="L81" s="70"/>
    </row>
    <row r="82" spans="2:12" x14ac:dyDescent="0.3">
      <c r="B82" s="4"/>
      <c r="C82" s="14"/>
      <c r="D82" s="4"/>
      <c r="E82" s="4">
        <v>3238</v>
      </c>
      <c r="F82" s="17" t="s">
        <v>100</v>
      </c>
      <c r="G82" s="55">
        <v>166860.49</v>
      </c>
      <c r="H82" s="55"/>
      <c r="I82" s="55"/>
      <c r="J82" s="70">
        <v>2880.93</v>
      </c>
      <c r="K82" s="70">
        <f t="shared" si="4"/>
        <v>1.726550125796706</v>
      </c>
      <c r="L82" s="70"/>
    </row>
    <row r="83" spans="2:12" x14ac:dyDescent="0.3">
      <c r="B83" s="4"/>
      <c r="C83" s="14"/>
      <c r="D83" s="4"/>
      <c r="E83" s="4">
        <v>3239</v>
      </c>
      <c r="F83" s="17" t="s">
        <v>101</v>
      </c>
      <c r="G83" s="55">
        <v>137853.78</v>
      </c>
      <c r="H83" s="55"/>
      <c r="I83" s="55"/>
      <c r="J83" s="70">
        <v>191490.9</v>
      </c>
      <c r="K83" s="70">
        <f t="shared" si="4"/>
        <v>138.90870457088661</v>
      </c>
      <c r="L83" s="70"/>
    </row>
    <row r="84" spans="2:12" x14ac:dyDescent="0.3">
      <c r="B84" s="4"/>
      <c r="C84" s="14"/>
      <c r="D84" s="4">
        <v>329</v>
      </c>
      <c r="E84" s="4"/>
      <c r="F84" s="17" t="s">
        <v>102</v>
      </c>
      <c r="G84" s="55">
        <f>SUM(G85:G91)</f>
        <v>296062.33</v>
      </c>
      <c r="H84" s="55"/>
      <c r="I84" s="55"/>
      <c r="J84" s="70">
        <f>SUM(J85:J91)</f>
        <v>473443.24</v>
      </c>
      <c r="K84" s="70">
        <f t="shared" si="4"/>
        <v>159.91336689135696</v>
      </c>
      <c r="L84" s="70"/>
    </row>
    <row r="85" spans="2:12" ht="26.4" x14ac:dyDescent="0.3">
      <c r="B85" s="4"/>
      <c r="C85" s="14"/>
      <c r="D85" s="4"/>
      <c r="E85" s="4">
        <v>3291</v>
      </c>
      <c r="F85" s="17" t="s">
        <v>103</v>
      </c>
      <c r="G85" s="55">
        <v>14646.54</v>
      </c>
      <c r="H85" s="55"/>
      <c r="I85" s="55"/>
      <c r="J85" s="70">
        <v>12025.47</v>
      </c>
      <c r="K85" s="70">
        <f t="shared" si="4"/>
        <v>82.104510689896713</v>
      </c>
      <c r="L85" s="70"/>
    </row>
    <row r="86" spans="2:12" x14ac:dyDescent="0.3">
      <c r="B86" s="4"/>
      <c r="C86" s="14"/>
      <c r="D86" s="4"/>
      <c r="E86" s="4">
        <v>3292</v>
      </c>
      <c r="F86" s="17" t="s">
        <v>104</v>
      </c>
      <c r="G86" s="55">
        <v>28119.74</v>
      </c>
      <c r="H86" s="55"/>
      <c r="I86" s="55"/>
      <c r="J86" s="70">
        <v>26168.06</v>
      </c>
      <c r="K86" s="70">
        <f t="shared" si="4"/>
        <v>93.059395286016155</v>
      </c>
      <c r="L86" s="70"/>
    </row>
    <row r="87" spans="2:12" x14ac:dyDescent="0.3">
      <c r="B87" s="4"/>
      <c r="C87" s="14"/>
      <c r="D87" s="4"/>
      <c r="E87" s="4">
        <v>3293</v>
      </c>
      <c r="F87" s="17" t="s">
        <v>105</v>
      </c>
      <c r="G87" s="55">
        <v>14686.55</v>
      </c>
      <c r="H87" s="55"/>
      <c r="I87" s="55"/>
      <c r="J87" s="70">
        <v>15216.66</v>
      </c>
      <c r="K87" s="70">
        <f t="shared" si="4"/>
        <v>103.6094930395498</v>
      </c>
      <c r="L87" s="70"/>
    </row>
    <row r="88" spans="2:12" x14ac:dyDescent="0.3">
      <c r="B88" s="4"/>
      <c r="C88" s="14"/>
      <c r="D88" s="4"/>
      <c r="E88" s="4">
        <v>3294</v>
      </c>
      <c r="F88" s="17" t="s">
        <v>106</v>
      </c>
      <c r="G88" s="55">
        <v>4841.46</v>
      </c>
      <c r="H88" s="55"/>
      <c r="I88" s="55"/>
      <c r="J88" s="70">
        <v>7933.29</v>
      </c>
      <c r="K88" s="70">
        <f t="shared" si="4"/>
        <v>163.86152111140029</v>
      </c>
      <c r="L88" s="70"/>
    </row>
    <row r="89" spans="2:12" x14ac:dyDescent="0.3">
      <c r="B89" s="4"/>
      <c r="C89" s="14"/>
      <c r="D89" s="4"/>
      <c r="E89" s="4">
        <v>3295</v>
      </c>
      <c r="F89" s="17" t="s">
        <v>107</v>
      </c>
      <c r="G89" s="55">
        <v>4760.78</v>
      </c>
      <c r="H89" s="55"/>
      <c r="I89" s="55"/>
      <c r="J89" s="70">
        <v>34084.19</v>
      </c>
      <c r="K89" s="70">
        <f t="shared" si="4"/>
        <v>715.93709434168363</v>
      </c>
      <c r="L89" s="70"/>
    </row>
    <row r="90" spans="2:12" x14ac:dyDescent="0.3">
      <c r="B90" s="4"/>
      <c r="C90" s="14"/>
      <c r="D90" s="4"/>
      <c r="E90" s="4">
        <v>3296</v>
      </c>
      <c r="F90" s="17" t="s">
        <v>108</v>
      </c>
      <c r="G90" s="55">
        <v>579.52</v>
      </c>
      <c r="H90" s="55"/>
      <c r="I90" s="55"/>
      <c r="J90" s="70">
        <v>10000</v>
      </c>
      <c r="K90" s="70">
        <f t="shared" si="4"/>
        <v>1725.565985643291</v>
      </c>
      <c r="L90" s="70"/>
    </row>
    <row r="91" spans="2:12" x14ac:dyDescent="0.3">
      <c r="B91" s="4"/>
      <c r="C91" s="14"/>
      <c r="D91" s="4"/>
      <c r="E91" s="4">
        <v>3299</v>
      </c>
      <c r="F91" s="17" t="s">
        <v>102</v>
      </c>
      <c r="G91" s="55">
        <v>228427.74</v>
      </c>
      <c r="H91" s="55"/>
      <c r="I91" s="55"/>
      <c r="J91" s="70">
        <v>368015.57</v>
      </c>
      <c r="K91" s="70">
        <f t="shared" si="4"/>
        <v>161.10809046221794</v>
      </c>
      <c r="L91" s="70"/>
    </row>
    <row r="92" spans="2:12" x14ac:dyDescent="0.3">
      <c r="B92" s="4"/>
      <c r="C92" s="4">
        <v>34</v>
      </c>
      <c r="D92" s="4"/>
      <c r="E92" s="4"/>
      <c r="F92" s="17" t="s">
        <v>109</v>
      </c>
      <c r="G92" s="55">
        <f>G93+G96</f>
        <v>190443.21</v>
      </c>
      <c r="H92" s="55">
        <v>167581</v>
      </c>
      <c r="I92" s="55"/>
      <c r="J92" s="70">
        <f>J93+J96</f>
        <v>156472.67000000001</v>
      </c>
      <c r="K92" s="70">
        <f t="shared" si="4"/>
        <v>82.162377960337892</v>
      </c>
      <c r="L92" s="70">
        <f t="shared" si="5"/>
        <v>93.371366682380469</v>
      </c>
    </row>
    <row r="93" spans="2:12" x14ac:dyDescent="0.3">
      <c r="B93" s="4"/>
      <c r="C93" s="4"/>
      <c r="D93" s="4">
        <v>342</v>
      </c>
      <c r="E93" s="4"/>
      <c r="F93" s="17" t="s">
        <v>110</v>
      </c>
      <c r="G93" s="55">
        <f>SUM(G94:G95)</f>
        <v>120483.89</v>
      </c>
      <c r="H93" s="55"/>
      <c r="I93" s="55"/>
      <c r="J93" s="70">
        <f>SUM(J94:J95)</f>
        <v>104764.03</v>
      </c>
      <c r="K93" s="70">
        <f t="shared" si="4"/>
        <v>86.952728700907642</v>
      </c>
      <c r="L93" s="70"/>
    </row>
    <row r="94" spans="2:12" ht="26.4" x14ac:dyDescent="0.3">
      <c r="B94" s="4"/>
      <c r="C94" s="4"/>
      <c r="D94" s="4"/>
      <c r="E94" s="4">
        <v>3422</v>
      </c>
      <c r="F94" s="17" t="s">
        <v>111</v>
      </c>
      <c r="G94" s="55">
        <v>14249.64</v>
      </c>
      <c r="H94" s="55"/>
      <c r="I94" s="55"/>
      <c r="J94" s="70">
        <v>13064.380000000001</v>
      </c>
      <c r="K94" s="70">
        <f t="shared" si="4"/>
        <v>91.682175830406948</v>
      </c>
      <c r="L94" s="70"/>
    </row>
    <row r="95" spans="2:12" ht="26.4" x14ac:dyDescent="0.3">
      <c r="B95" s="4"/>
      <c r="C95" s="4"/>
      <c r="D95" s="4"/>
      <c r="E95" s="4">
        <v>3423</v>
      </c>
      <c r="F95" s="17" t="s">
        <v>112</v>
      </c>
      <c r="G95" s="55">
        <v>106234.25</v>
      </c>
      <c r="H95" s="55"/>
      <c r="I95" s="55"/>
      <c r="J95" s="70">
        <v>91699.65</v>
      </c>
      <c r="K95" s="70">
        <f t="shared" si="4"/>
        <v>86.318348366934387</v>
      </c>
      <c r="L95" s="70"/>
    </row>
    <row r="96" spans="2:12" x14ac:dyDescent="0.3">
      <c r="B96" s="4"/>
      <c r="C96" s="4"/>
      <c r="D96" s="4">
        <v>343</v>
      </c>
      <c r="E96" s="4"/>
      <c r="F96" s="17" t="s">
        <v>113</v>
      </c>
      <c r="G96" s="55">
        <f>SUM(G97:G99)</f>
        <v>69959.319999999992</v>
      </c>
      <c r="H96" s="55"/>
      <c r="I96" s="55"/>
      <c r="J96" s="70">
        <f>SUM(J97:J99)</f>
        <v>51708.640000000007</v>
      </c>
      <c r="K96" s="70">
        <f t="shared" si="4"/>
        <v>73.912439400497334</v>
      </c>
      <c r="L96" s="70"/>
    </row>
    <row r="97" spans="2:12" x14ac:dyDescent="0.3">
      <c r="B97" s="4"/>
      <c r="C97" s="4"/>
      <c r="D97" s="4"/>
      <c r="E97" s="4">
        <v>3431</v>
      </c>
      <c r="F97" s="17" t="s">
        <v>114</v>
      </c>
      <c r="G97" s="55">
        <v>37700.1</v>
      </c>
      <c r="H97" s="55"/>
      <c r="I97" s="55"/>
      <c r="J97" s="70">
        <v>39810.83</v>
      </c>
      <c r="K97" s="70">
        <f t="shared" si="4"/>
        <v>105.59873846488472</v>
      </c>
      <c r="L97" s="70"/>
    </row>
    <row r="98" spans="2:12" ht="26.4" x14ac:dyDescent="0.3">
      <c r="B98" s="4"/>
      <c r="C98" s="4"/>
      <c r="D98" s="4"/>
      <c r="E98" s="4">
        <v>3432</v>
      </c>
      <c r="F98" s="17" t="s">
        <v>115</v>
      </c>
      <c r="G98" s="55">
        <v>1314.35</v>
      </c>
      <c r="H98" s="55"/>
      <c r="I98" s="55"/>
      <c r="J98" s="70">
        <v>81.55</v>
      </c>
      <c r="K98" s="70">
        <f t="shared" si="4"/>
        <v>6.2045878190740673</v>
      </c>
      <c r="L98" s="70"/>
    </row>
    <row r="99" spans="2:12" x14ac:dyDescent="0.3">
      <c r="B99" s="4"/>
      <c r="C99" s="4"/>
      <c r="D99" s="4"/>
      <c r="E99" s="4">
        <v>3433</v>
      </c>
      <c r="F99" s="17" t="s">
        <v>116</v>
      </c>
      <c r="G99" s="55">
        <v>30944.87</v>
      </c>
      <c r="H99" s="55"/>
      <c r="I99" s="55"/>
      <c r="J99" s="70">
        <v>11816.26</v>
      </c>
      <c r="K99" s="70">
        <f t="shared" si="4"/>
        <v>38.184875231338836</v>
      </c>
      <c r="L99" s="70"/>
    </row>
    <row r="100" spans="2:12" ht="26.4" x14ac:dyDescent="0.3">
      <c r="B100" s="4"/>
      <c r="C100" s="4">
        <v>37</v>
      </c>
      <c r="D100" s="4"/>
      <c r="E100" s="4"/>
      <c r="F100" s="17" t="s">
        <v>117</v>
      </c>
      <c r="G100" s="55">
        <f>G101</f>
        <v>4088.04</v>
      </c>
      <c r="H100" s="55">
        <v>4000</v>
      </c>
      <c r="I100" s="55"/>
      <c r="J100" s="70">
        <f>J101</f>
        <v>3344.76</v>
      </c>
      <c r="K100" s="70">
        <f t="shared" si="4"/>
        <v>81.818181818181827</v>
      </c>
      <c r="L100" s="70">
        <f t="shared" si="5"/>
        <v>83.619000000000014</v>
      </c>
    </row>
    <row r="101" spans="2:12" ht="26.4" x14ac:dyDescent="0.3">
      <c r="B101" s="4"/>
      <c r="C101" s="4"/>
      <c r="D101" s="4">
        <v>372</v>
      </c>
      <c r="E101" s="4"/>
      <c r="F101" s="17" t="s">
        <v>118</v>
      </c>
      <c r="G101" s="55">
        <f>G102</f>
        <v>4088.04</v>
      </c>
      <c r="H101" s="55"/>
      <c r="I101" s="55"/>
      <c r="J101" s="70">
        <f>J102</f>
        <v>3344.76</v>
      </c>
      <c r="K101" s="70">
        <f t="shared" si="4"/>
        <v>81.818181818181827</v>
      </c>
      <c r="L101" s="70"/>
    </row>
    <row r="102" spans="2:12" x14ac:dyDescent="0.3">
      <c r="B102" s="4"/>
      <c r="C102" s="4"/>
      <c r="D102" s="4"/>
      <c r="E102" s="4">
        <v>3721</v>
      </c>
      <c r="F102" s="17" t="s">
        <v>119</v>
      </c>
      <c r="G102" s="55">
        <v>4088.04</v>
      </c>
      <c r="H102" s="55"/>
      <c r="I102" s="55"/>
      <c r="J102" s="70">
        <v>3344.76</v>
      </c>
      <c r="K102" s="70">
        <f t="shared" si="4"/>
        <v>81.818181818181827</v>
      </c>
      <c r="L102" s="70"/>
    </row>
    <row r="103" spans="2:12" x14ac:dyDescent="0.3">
      <c r="B103" s="4"/>
      <c r="C103" s="4">
        <v>38</v>
      </c>
      <c r="D103" s="4"/>
      <c r="E103" s="4"/>
      <c r="F103" s="17" t="s">
        <v>120</v>
      </c>
      <c r="G103" s="55">
        <f>G104</f>
        <v>1539.8</v>
      </c>
      <c r="H103" s="55">
        <v>1800</v>
      </c>
      <c r="I103" s="55"/>
      <c r="J103" s="70">
        <f>J104</f>
        <v>0</v>
      </c>
      <c r="K103" s="70">
        <f t="shared" si="4"/>
        <v>0</v>
      </c>
      <c r="L103" s="70"/>
    </row>
    <row r="104" spans="2:12" x14ac:dyDescent="0.3">
      <c r="B104" s="4"/>
      <c r="C104" s="14"/>
      <c r="D104" s="4">
        <v>383</v>
      </c>
      <c r="E104" s="4"/>
      <c r="F104" s="17" t="s">
        <v>121</v>
      </c>
      <c r="G104" s="55">
        <f>G105</f>
        <v>1539.8</v>
      </c>
      <c r="H104" s="55"/>
      <c r="I104" s="55"/>
      <c r="J104" s="70">
        <f>J105</f>
        <v>0</v>
      </c>
      <c r="K104" s="70">
        <f t="shared" si="4"/>
        <v>0</v>
      </c>
      <c r="L104" s="70"/>
    </row>
    <row r="105" spans="2:12" x14ac:dyDescent="0.3">
      <c r="B105" s="4"/>
      <c r="C105" s="14"/>
      <c r="D105" s="4"/>
      <c r="E105" s="4">
        <v>3831</v>
      </c>
      <c r="F105" s="17" t="s">
        <v>122</v>
      </c>
      <c r="G105" s="55">
        <v>1539.8</v>
      </c>
      <c r="H105" s="55"/>
      <c r="I105" s="55"/>
      <c r="J105" s="70">
        <v>0</v>
      </c>
      <c r="K105" s="70">
        <f t="shared" si="4"/>
        <v>0</v>
      </c>
      <c r="L105" s="70"/>
    </row>
    <row r="106" spans="2:12" s="23" customFormat="1" x14ac:dyDescent="0.3">
      <c r="B106" s="6">
        <v>4</v>
      </c>
      <c r="C106" s="7"/>
      <c r="D106" s="7"/>
      <c r="E106" s="7"/>
      <c r="F106" s="12" t="s">
        <v>4</v>
      </c>
      <c r="G106" s="72">
        <f>G107+G110+G123</f>
        <v>3310019.41</v>
      </c>
      <c r="H106" s="72">
        <f>H107+H110+H123</f>
        <v>17537558</v>
      </c>
      <c r="I106" s="72"/>
      <c r="J106" s="69">
        <f>J107+J110+J123</f>
        <v>1745341.6799999997</v>
      </c>
      <c r="K106" s="69">
        <f t="shared" si="4"/>
        <v>52.729046685560057</v>
      </c>
      <c r="L106" s="69">
        <f t="shared" si="5"/>
        <v>9.9520222826918072</v>
      </c>
    </row>
    <row r="107" spans="2:12" ht="26.4" x14ac:dyDescent="0.3">
      <c r="B107" s="8"/>
      <c r="C107" s="8">
        <v>41</v>
      </c>
      <c r="D107" s="8"/>
      <c r="E107" s="8"/>
      <c r="F107" s="13" t="s">
        <v>5</v>
      </c>
      <c r="G107" s="55">
        <f>G108</f>
        <v>12622.87</v>
      </c>
      <c r="H107" s="55">
        <v>15650</v>
      </c>
      <c r="I107" s="73"/>
      <c r="J107" s="70">
        <f>J108</f>
        <v>15325.15</v>
      </c>
      <c r="K107" s="70">
        <f t="shared" si="4"/>
        <v>121.40780979286009</v>
      </c>
      <c r="L107" s="70">
        <f t="shared" si="5"/>
        <v>97.924281150159743</v>
      </c>
    </row>
    <row r="108" spans="2:12" x14ac:dyDescent="0.3">
      <c r="B108" s="8"/>
      <c r="C108" s="8"/>
      <c r="D108" s="4">
        <v>412</v>
      </c>
      <c r="E108" s="4"/>
      <c r="F108" s="4" t="s">
        <v>123</v>
      </c>
      <c r="G108" s="55">
        <f>G109</f>
        <v>12622.87</v>
      </c>
      <c r="H108" s="55"/>
      <c r="I108" s="73"/>
      <c r="J108" s="70">
        <f>J109</f>
        <v>15325.15</v>
      </c>
      <c r="K108" s="70">
        <f t="shared" si="4"/>
        <v>121.40780979286009</v>
      </c>
      <c r="L108" s="70"/>
    </row>
    <row r="109" spans="2:12" x14ac:dyDescent="0.3">
      <c r="B109" s="8"/>
      <c r="C109" s="8"/>
      <c r="D109" s="4"/>
      <c r="E109" s="4">
        <v>4123</v>
      </c>
      <c r="F109" s="4" t="s">
        <v>124</v>
      </c>
      <c r="G109" s="55">
        <v>12622.87</v>
      </c>
      <c r="H109" s="55"/>
      <c r="I109" s="73"/>
      <c r="J109" s="70">
        <v>15325.15</v>
      </c>
      <c r="K109" s="70">
        <f t="shared" si="4"/>
        <v>121.40780979286009</v>
      </c>
      <c r="L109" s="70"/>
    </row>
    <row r="110" spans="2:12" x14ac:dyDescent="0.3">
      <c r="B110" s="16"/>
      <c r="C110" s="8">
        <v>42</v>
      </c>
      <c r="D110" s="4"/>
      <c r="E110" s="4"/>
      <c r="F110" s="36" t="s">
        <v>125</v>
      </c>
      <c r="G110" s="70">
        <f>G111+G113+G119+G121</f>
        <v>3261390.63</v>
      </c>
      <c r="H110" s="70">
        <v>1236348</v>
      </c>
      <c r="I110" s="70"/>
      <c r="J110" s="70">
        <f>J111+J113+J119+J121</f>
        <v>1157505.8699999999</v>
      </c>
      <c r="K110" s="70">
        <f t="shared" si="4"/>
        <v>35.491175431506036</v>
      </c>
      <c r="L110" s="70">
        <f t="shared" si="5"/>
        <v>93.622982364188715</v>
      </c>
    </row>
    <row r="111" spans="2:12" x14ac:dyDescent="0.3">
      <c r="B111" s="16"/>
      <c r="C111" s="8"/>
      <c r="D111" s="4">
        <v>421</v>
      </c>
      <c r="E111" s="4"/>
      <c r="F111" s="16" t="s">
        <v>126</v>
      </c>
      <c r="G111" s="70">
        <f>G112</f>
        <v>50200.71</v>
      </c>
      <c r="H111" s="70"/>
      <c r="I111" s="70"/>
      <c r="J111" s="70">
        <f>J112</f>
        <v>0</v>
      </c>
      <c r="K111" s="70">
        <f>J111/G111*100</f>
        <v>0</v>
      </c>
      <c r="L111" s="70"/>
    </row>
    <row r="112" spans="2:12" x14ac:dyDescent="0.3">
      <c r="B112" s="16"/>
      <c r="C112" s="8"/>
      <c r="D112" s="4"/>
      <c r="E112" s="4">
        <v>4212</v>
      </c>
      <c r="F112" s="16" t="s">
        <v>127</v>
      </c>
      <c r="G112" s="70">
        <v>50200.71</v>
      </c>
      <c r="H112" s="70"/>
      <c r="I112" s="70"/>
      <c r="J112" s="70">
        <v>0</v>
      </c>
      <c r="K112" s="70">
        <f t="shared" si="4"/>
        <v>0</v>
      </c>
      <c r="L112" s="70"/>
    </row>
    <row r="113" spans="2:12" x14ac:dyDescent="0.3">
      <c r="B113" s="16"/>
      <c r="C113" s="8"/>
      <c r="D113" s="4">
        <v>422</v>
      </c>
      <c r="E113" s="4"/>
      <c r="F113" s="16" t="s">
        <v>128</v>
      </c>
      <c r="G113" s="70">
        <f>SUM(G114:G118)</f>
        <v>3169644.15</v>
      </c>
      <c r="H113" s="70"/>
      <c r="I113" s="70"/>
      <c r="J113" s="70">
        <f>SUM(J114:J118)</f>
        <v>1111014.3</v>
      </c>
      <c r="K113" s="70">
        <f t="shared" si="4"/>
        <v>35.051704463417451</v>
      </c>
      <c r="L113" s="70"/>
    </row>
    <row r="114" spans="2:12" x14ac:dyDescent="0.3">
      <c r="B114" s="16"/>
      <c r="C114" s="8"/>
      <c r="D114" s="4"/>
      <c r="E114" s="4">
        <v>4221</v>
      </c>
      <c r="F114" s="16" t="s">
        <v>129</v>
      </c>
      <c r="G114" s="70">
        <v>979218.97</v>
      </c>
      <c r="H114" s="70"/>
      <c r="I114" s="70"/>
      <c r="J114" s="70">
        <v>224209.39</v>
      </c>
      <c r="K114" s="70">
        <f t="shared" si="4"/>
        <v>22.896757198239328</v>
      </c>
      <c r="L114" s="70"/>
    </row>
    <row r="115" spans="2:12" x14ac:dyDescent="0.3">
      <c r="B115" s="16"/>
      <c r="C115" s="8"/>
      <c r="D115" s="4"/>
      <c r="E115" s="4">
        <v>4222</v>
      </c>
      <c r="F115" s="16" t="s">
        <v>130</v>
      </c>
      <c r="G115" s="70">
        <v>12821.82</v>
      </c>
      <c r="H115" s="70"/>
      <c r="I115" s="70"/>
      <c r="J115" s="70">
        <v>30175.56</v>
      </c>
      <c r="K115" s="70">
        <f t="shared" si="4"/>
        <v>235.34537218585197</v>
      </c>
      <c r="L115" s="70"/>
    </row>
    <row r="116" spans="2:12" x14ac:dyDescent="0.3">
      <c r="B116" s="16"/>
      <c r="C116" s="8"/>
      <c r="D116" s="4"/>
      <c r="E116" s="4">
        <v>4223</v>
      </c>
      <c r="F116" s="16" t="s">
        <v>131</v>
      </c>
      <c r="G116" s="70">
        <v>33071.949999999997</v>
      </c>
      <c r="H116" s="70"/>
      <c r="I116" s="70"/>
      <c r="J116" s="70">
        <v>8331.0300000000007</v>
      </c>
      <c r="K116" s="70">
        <f t="shared" ref="K116:K125" si="6">J116/G116*100</f>
        <v>25.190622264486979</v>
      </c>
      <c r="L116" s="70"/>
    </row>
    <row r="117" spans="2:12" x14ac:dyDescent="0.3">
      <c r="B117" s="16"/>
      <c r="C117" s="8"/>
      <c r="D117" s="4"/>
      <c r="E117" s="4">
        <v>4224</v>
      </c>
      <c r="F117" s="16" t="s">
        <v>132</v>
      </c>
      <c r="G117" s="70">
        <v>1482103.57</v>
      </c>
      <c r="H117" s="70"/>
      <c r="I117" s="70"/>
      <c r="J117" s="70">
        <v>727729.25</v>
      </c>
      <c r="K117" s="70">
        <f t="shared" si="6"/>
        <v>49.101106341711329</v>
      </c>
      <c r="L117" s="70"/>
    </row>
    <row r="118" spans="2:12" x14ac:dyDescent="0.3">
      <c r="B118" s="16"/>
      <c r="C118" s="8"/>
      <c r="D118" s="4"/>
      <c r="E118" s="4">
        <v>4227</v>
      </c>
      <c r="F118" s="16" t="s">
        <v>133</v>
      </c>
      <c r="G118" s="70">
        <v>662427.84</v>
      </c>
      <c r="H118" s="70"/>
      <c r="I118" s="70"/>
      <c r="J118" s="70">
        <v>120569.07</v>
      </c>
      <c r="K118" s="70">
        <f t="shared" si="6"/>
        <v>18.201087381834679</v>
      </c>
      <c r="L118" s="70"/>
    </row>
    <row r="119" spans="2:12" x14ac:dyDescent="0.3">
      <c r="B119" s="16"/>
      <c r="C119" s="8"/>
      <c r="D119" s="4">
        <v>423</v>
      </c>
      <c r="E119" s="4"/>
      <c r="F119" s="16" t="s">
        <v>134</v>
      </c>
      <c r="G119" s="70">
        <f>G120</f>
        <v>16854.16</v>
      </c>
      <c r="H119" s="70"/>
      <c r="I119" s="70"/>
      <c r="J119" s="70">
        <f>J120</f>
        <v>33707.19</v>
      </c>
      <c r="K119" s="70">
        <f t="shared" si="6"/>
        <v>199.99329542380042</v>
      </c>
      <c r="L119" s="70"/>
    </row>
    <row r="120" spans="2:12" x14ac:dyDescent="0.3">
      <c r="B120" s="16"/>
      <c r="C120" s="8"/>
      <c r="D120" s="4"/>
      <c r="E120" s="4">
        <v>4231</v>
      </c>
      <c r="F120" s="16" t="s">
        <v>135</v>
      </c>
      <c r="G120" s="70">
        <v>16854.16</v>
      </c>
      <c r="H120" s="70"/>
      <c r="I120" s="70"/>
      <c r="J120" s="70">
        <v>33707.19</v>
      </c>
      <c r="K120" s="70">
        <f t="shared" si="6"/>
        <v>199.99329542380042</v>
      </c>
      <c r="L120" s="70"/>
    </row>
    <row r="121" spans="2:12" x14ac:dyDescent="0.3">
      <c r="B121" s="16"/>
      <c r="C121" s="8"/>
      <c r="D121" s="4">
        <v>426</v>
      </c>
      <c r="E121" s="4"/>
      <c r="F121" s="16" t="s">
        <v>136</v>
      </c>
      <c r="G121" s="70">
        <f>G122</f>
        <v>24691.61</v>
      </c>
      <c r="H121" s="70"/>
      <c r="I121" s="70"/>
      <c r="J121" s="70">
        <f>J122</f>
        <v>12784.38</v>
      </c>
      <c r="K121" s="70">
        <f t="shared" si="6"/>
        <v>51.776210623770581</v>
      </c>
      <c r="L121" s="70"/>
    </row>
    <row r="122" spans="2:12" x14ac:dyDescent="0.3">
      <c r="B122" s="16"/>
      <c r="C122" s="8"/>
      <c r="D122" s="4"/>
      <c r="E122" s="4">
        <v>4262</v>
      </c>
      <c r="F122" s="16" t="s">
        <v>137</v>
      </c>
      <c r="G122" s="70">
        <v>24691.61</v>
      </c>
      <c r="H122" s="70"/>
      <c r="I122" s="70"/>
      <c r="J122" s="70">
        <v>12784.38</v>
      </c>
      <c r="K122" s="70">
        <f t="shared" si="6"/>
        <v>51.776210623770581</v>
      </c>
      <c r="L122" s="70"/>
    </row>
    <row r="123" spans="2:12" ht="28.8" x14ac:dyDescent="0.3">
      <c r="B123" s="16"/>
      <c r="C123" s="8">
        <v>45</v>
      </c>
      <c r="D123" s="4"/>
      <c r="E123" s="4"/>
      <c r="F123" s="36" t="s">
        <v>138</v>
      </c>
      <c r="G123" s="70">
        <f>G124</f>
        <v>36005.910000000003</v>
      </c>
      <c r="H123" s="70">
        <v>16285560</v>
      </c>
      <c r="I123" s="70"/>
      <c r="J123" s="70">
        <f>J124</f>
        <v>572510.66</v>
      </c>
      <c r="K123" s="70">
        <f t="shared" si="6"/>
        <v>1590.0463562787329</v>
      </c>
      <c r="L123" s="70">
        <f>J123/H123*100</f>
        <v>3.5154496375930577</v>
      </c>
    </row>
    <row r="124" spans="2:12" x14ac:dyDescent="0.3">
      <c r="B124" s="16"/>
      <c r="C124" s="8"/>
      <c r="D124" s="4">
        <v>451</v>
      </c>
      <c r="E124" s="4"/>
      <c r="F124" s="16" t="s">
        <v>139</v>
      </c>
      <c r="G124" s="70">
        <f>G125</f>
        <v>36005.910000000003</v>
      </c>
      <c r="H124" s="70"/>
      <c r="I124" s="70"/>
      <c r="J124" s="70">
        <f>J125</f>
        <v>572510.66</v>
      </c>
      <c r="K124" s="70">
        <f t="shared" si="6"/>
        <v>1590.0463562787329</v>
      </c>
      <c r="L124" s="70"/>
    </row>
    <row r="125" spans="2:12" x14ac:dyDescent="0.3">
      <c r="B125" s="16"/>
      <c r="C125" s="8"/>
      <c r="D125" s="4"/>
      <c r="E125" s="4">
        <v>4511</v>
      </c>
      <c r="F125" s="16" t="s">
        <v>139</v>
      </c>
      <c r="G125" s="70">
        <v>36005.910000000003</v>
      </c>
      <c r="H125" s="70"/>
      <c r="I125" s="70"/>
      <c r="J125" s="70">
        <v>572510.66</v>
      </c>
      <c r="K125" s="70">
        <f t="shared" si="6"/>
        <v>1590.0463562787329</v>
      </c>
      <c r="L125" s="70"/>
    </row>
  </sheetData>
  <mergeCells count="7">
    <mergeCell ref="B8:F8"/>
    <mergeCell ref="B9:F9"/>
    <mergeCell ref="B49:F49"/>
    <mergeCell ref="B50:F50"/>
    <mergeCell ref="B2:L2"/>
    <mergeCell ref="B4:L4"/>
    <mergeCell ref="B6:L6"/>
  </mergeCells>
  <pageMargins left="0.70866141732283472" right="0.70866141732283472" top="0.74803149606299213" bottom="0.74803149606299213" header="0.31496062992125984" footer="0.31496062992125984"/>
  <pageSetup paperSize="9" scale="5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36"/>
  <sheetViews>
    <sheetView topLeftCell="B1" zoomScale="89" zoomScaleNormal="89" workbookViewId="0">
      <selection activeCell="K13" sqref="K13"/>
    </sheetView>
  </sheetViews>
  <sheetFormatPr defaultRowHeight="14.4" x14ac:dyDescent="0.3"/>
  <cols>
    <col min="1" max="1" width="0" hidden="1" customWidth="1"/>
    <col min="2" max="2" width="37.6640625" customWidth="1"/>
    <col min="3" max="3" width="13.6640625" customWidth="1"/>
    <col min="4" max="4" width="14.109375" customWidth="1"/>
    <col min="5" max="5" width="25.33203125" hidden="1" customWidth="1"/>
    <col min="6" max="6" width="13.88671875" customWidth="1"/>
    <col min="7" max="7" width="9.44140625" bestFit="1" customWidth="1"/>
    <col min="8" max="8" width="9.44140625" customWidth="1"/>
  </cols>
  <sheetData>
    <row r="1" spans="2:8" ht="17.399999999999999" x14ac:dyDescent="0.3">
      <c r="B1" s="11"/>
      <c r="C1" s="11"/>
      <c r="D1" s="11"/>
      <c r="E1" s="11"/>
      <c r="F1" s="2"/>
      <c r="G1" s="2"/>
      <c r="H1" s="2"/>
    </row>
    <row r="2" spans="2:8" ht="15.75" customHeight="1" x14ac:dyDescent="0.3">
      <c r="B2" s="170" t="s">
        <v>35</v>
      </c>
      <c r="C2" s="170"/>
      <c r="D2" s="170"/>
      <c r="E2" s="170"/>
      <c r="F2" s="170"/>
      <c r="G2" s="170"/>
      <c r="H2" s="170"/>
    </row>
    <row r="3" spans="2:8" ht="17.399999999999999" x14ac:dyDescent="0.3">
      <c r="B3" s="11"/>
      <c r="C3" s="11"/>
      <c r="D3" s="11"/>
      <c r="E3" s="11"/>
      <c r="F3" s="2"/>
      <c r="G3" s="2"/>
      <c r="H3" s="2"/>
    </row>
    <row r="4" spans="2:8" ht="39.6" x14ac:dyDescent="0.3">
      <c r="B4" s="24" t="s">
        <v>6</v>
      </c>
      <c r="C4" s="24" t="s">
        <v>51</v>
      </c>
      <c r="D4" s="24" t="s">
        <v>47</v>
      </c>
      <c r="E4" s="24" t="s">
        <v>45</v>
      </c>
      <c r="F4" s="24" t="s">
        <v>140</v>
      </c>
      <c r="G4" s="24" t="s">
        <v>15</v>
      </c>
      <c r="H4" s="24" t="s">
        <v>15</v>
      </c>
    </row>
    <row r="5" spans="2:8" x14ac:dyDescent="0.3">
      <c r="B5" s="24">
        <v>1</v>
      </c>
      <c r="C5" s="24">
        <v>2</v>
      </c>
      <c r="D5" s="24">
        <v>3</v>
      </c>
      <c r="E5" s="24">
        <v>4</v>
      </c>
      <c r="F5" s="24">
        <v>4</v>
      </c>
      <c r="G5" s="24" t="s">
        <v>49</v>
      </c>
      <c r="H5" s="24" t="s">
        <v>50</v>
      </c>
    </row>
    <row r="6" spans="2:8" s="23" customFormat="1" x14ac:dyDescent="0.3">
      <c r="B6" s="3" t="s">
        <v>34</v>
      </c>
      <c r="C6" s="72">
        <f>C7+C9+C11+C14+C17+C19</f>
        <v>25952182.079999998</v>
      </c>
      <c r="D6" s="72">
        <f t="shared" ref="D6:F6" si="0">D7+D9+D11+D14+D17+D19</f>
        <v>45924874</v>
      </c>
      <c r="E6" s="72">
        <f t="shared" si="0"/>
        <v>0</v>
      </c>
      <c r="F6" s="72">
        <f t="shared" si="0"/>
        <v>27783878.310000002</v>
      </c>
      <c r="G6" s="67">
        <f>F6/C6*100</f>
        <v>107.05796616389955</v>
      </c>
      <c r="H6" s="67">
        <f>F6/D6*100</f>
        <v>60.498540093980445</v>
      </c>
    </row>
    <row r="7" spans="2:8" s="23" customFormat="1" x14ac:dyDescent="0.3">
      <c r="B7" s="3" t="s">
        <v>32</v>
      </c>
      <c r="C7" s="72">
        <f>C8</f>
        <v>75519</v>
      </c>
      <c r="D7" s="72">
        <f t="shared" ref="D7:F7" si="1">D8</f>
        <v>557723</v>
      </c>
      <c r="E7" s="72">
        <f t="shared" si="1"/>
        <v>0</v>
      </c>
      <c r="F7" s="72">
        <f t="shared" si="1"/>
        <v>557723</v>
      </c>
      <c r="G7" s="67">
        <f t="shared" ref="G7:G20" si="2">F7/C7*100</f>
        <v>738.52010752261026</v>
      </c>
      <c r="H7" s="67">
        <f t="shared" ref="H7:H20" si="3">F7/D7*100</f>
        <v>100</v>
      </c>
    </row>
    <row r="8" spans="2:8" x14ac:dyDescent="0.3">
      <c r="B8" s="20" t="s">
        <v>31</v>
      </c>
      <c r="C8" s="55">
        <v>75519</v>
      </c>
      <c r="D8" s="55">
        <v>557723</v>
      </c>
      <c r="E8" s="55"/>
      <c r="F8" s="63">
        <v>557723</v>
      </c>
      <c r="G8" s="63">
        <f t="shared" si="2"/>
        <v>738.52010752261026</v>
      </c>
      <c r="H8" s="63">
        <f t="shared" si="3"/>
        <v>100</v>
      </c>
    </row>
    <row r="9" spans="2:8" s="23" customFormat="1" x14ac:dyDescent="0.3">
      <c r="B9" s="3" t="s">
        <v>30</v>
      </c>
      <c r="C9" s="72">
        <f>C10</f>
        <v>4578587.12</v>
      </c>
      <c r="D9" s="72">
        <f t="shared" ref="D9:F9" si="4">D10</f>
        <v>8775000</v>
      </c>
      <c r="E9" s="72">
        <f t="shared" si="4"/>
        <v>0</v>
      </c>
      <c r="F9" s="72">
        <f t="shared" si="4"/>
        <v>5713184.2599999998</v>
      </c>
      <c r="G9" s="67">
        <f t="shared" si="2"/>
        <v>124.78050783491479</v>
      </c>
      <c r="H9" s="67">
        <f t="shared" si="3"/>
        <v>65.107512934472936</v>
      </c>
    </row>
    <row r="10" spans="2:8" x14ac:dyDescent="0.3">
      <c r="B10" s="20" t="s">
        <v>29</v>
      </c>
      <c r="C10" s="55">
        <v>4578587.12</v>
      </c>
      <c r="D10" s="55">
        <v>8775000</v>
      </c>
      <c r="E10" s="55"/>
      <c r="F10" s="63">
        <v>5713184.2599999998</v>
      </c>
      <c r="G10" s="63">
        <f t="shared" si="2"/>
        <v>124.78050783491479</v>
      </c>
      <c r="H10" s="63">
        <f t="shared" si="3"/>
        <v>65.107512934472936</v>
      </c>
    </row>
    <row r="11" spans="2:8" s="23" customFormat="1" x14ac:dyDescent="0.3">
      <c r="B11" s="3" t="s">
        <v>147</v>
      </c>
      <c r="C11" s="72">
        <f>C12+C13</f>
        <v>16036942.609999999</v>
      </c>
      <c r="D11" s="72">
        <f t="shared" ref="D11:F11" si="5">D12+D13</f>
        <v>20663614</v>
      </c>
      <c r="E11" s="72">
        <f t="shared" si="5"/>
        <v>0</v>
      </c>
      <c r="F11" s="72">
        <f t="shared" si="5"/>
        <v>20846943.690000001</v>
      </c>
      <c r="G11" s="67">
        <f t="shared" si="2"/>
        <v>129.99325493003059</v>
      </c>
      <c r="H11" s="67">
        <f t="shared" si="3"/>
        <v>100.88721019469295</v>
      </c>
    </row>
    <row r="12" spans="2:8" x14ac:dyDescent="0.3">
      <c r="B12" s="20" t="s">
        <v>141</v>
      </c>
      <c r="C12" s="55">
        <v>15373328.609999999</v>
      </c>
      <c r="D12" s="55">
        <v>20000000</v>
      </c>
      <c r="E12" s="55"/>
      <c r="F12" s="63">
        <v>19563646.690000001</v>
      </c>
      <c r="G12" s="63">
        <f t="shared" si="2"/>
        <v>127.25706440226807</v>
      </c>
      <c r="H12" s="63">
        <f t="shared" si="3"/>
        <v>97.818233450000008</v>
      </c>
    </row>
    <row r="13" spans="2:8" x14ac:dyDescent="0.3">
      <c r="B13" s="20" t="s">
        <v>142</v>
      </c>
      <c r="C13" s="55">
        <v>663614</v>
      </c>
      <c r="D13" s="55">
        <v>663614</v>
      </c>
      <c r="E13" s="55"/>
      <c r="F13" s="63">
        <v>1283297</v>
      </c>
      <c r="G13" s="63">
        <f t="shared" si="2"/>
        <v>193.38003719029436</v>
      </c>
      <c r="H13" s="63">
        <f t="shared" si="3"/>
        <v>193.38003719029436</v>
      </c>
    </row>
    <row r="14" spans="2:8" s="23" customFormat="1" x14ac:dyDescent="0.3">
      <c r="B14" s="3" t="s">
        <v>148</v>
      </c>
      <c r="C14" s="72">
        <f>C15+C16</f>
        <v>5205950.21</v>
      </c>
      <c r="D14" s="72">
        <f t="shared" ref="D14:F14" si="6">D15+D16</f>
        <v>15818237</v>
      </c>
      <c r="E14" s="72">
        <f t="shared" si="6"/>
        <v>0</v>
      </c>
      <c r="F14" s="72">
        <f t="shared" si="6"/>
        <v>612975.33000000007</v>
      </c>
      <c r="G14" s="67">
        <f t="shared" si="2"/>
        <v>11.774513878802543</v>
      </c>
      <c r="H14" s="67">
        <f t="shared" si="3"/>
        <v>3.8751178781807361</v>
      </c>
    </row>
    <row r="15" spans="2:8" x14ac:dyDescent="0.3">
      <c r="B15" s="20" t="s">
        <v>143</v>
      </c>
      <c r="C15" s="55">
        <v>1946788.62</v>
      </c>
      <c r="D15" s="55">
        <v>15343094</v>
      </c>
      <c r="E15" s="55"/>
      <c r="F15" s="63">
        <v>253999.74</v>
      </c>
      <c r="G15" s="63">
        <f t="shared" si="2"/>
        <v>13.047114483338204</v>
      </c>
      <c r="H15" s="63">
        <f t="shared" si="3"/>
        <v>1.6554662312568766</v>
      </c>
    </row>
    <row r="16" spans="2:8" x14ac:dyDescent="0.3">
      <c r="B16" s="20" t="s">
        <v>144</v>
      </c>
      <c r="C16" s="55">
        <v>3259161.59</v>
      </c>
      <c r="D16" s="55">
        <v>475143</v>
      </c>
      <c r="E16" s="73"/>
      <c r="F16" s="63">
        <v>358975.59</v>
      </c>
      <c r="G16" s="63">
        <f t="shared" si="2"/>
        <v>11.014353847978432</v>
      </c>
      <c r="H16" s="63">
        <f t="shared" si="3"/>
        <v>75.551063574544926</v>
      </c>
    </row>
    <row r="17" spans="2:8" s="23" customFormat="1" x14ac:dyDescent="0.3">
      <c r="B17" s="3" t="s">
        <v>149</v>
      </c>
      <c r="C17" s="72">
        <f>C18</f>
        <v>49428.06</v>
      </c>
      <c r="D17" s="72">
        <f t="shared" ref="D17:F17" si="7">D18</f>
        <v>60000</v>
      </c>
      <c r="E17" s="72">
        <f t="shared" si="7"/>
        <v>0</v>
      </c>
      <c r="F17" s="72">
        <f t="shared" si="7"/>
        <v>44053.59</v>
      </c>
      <c r="G17" s="67">
        <f t="shared" si="2"/>
        <v>89.126682293417943</v>
      </c>
      <c r="H17" s="67">
        <f t="shared" si="3"/>
        <v>73.42264999999999</v>
      </c>
    </row>
    <row r="18" spans="2:8" x14ac:dyDescent="0.3">
      <c r="B18" s="20" t="s">
        <v>145</v>
      </c>
      <c r="C18" s="55">
        <v>49428.06</v>
      </c>
      <c r="D18" s="55">
        <v>60000</v>
      </c>
      <c r="E18" s="73"/>
      <c r="F18" s="63">
        <v>44053.59</v>
      </c>
      <c r="G18" s="63">
        <f t="shared" si="2"/>
        <v>89.126682293417943</v>
      </c>
      <c r="H18" s="63">
        <f t="shared" si="3"/>
        <v>73.42264999999999</v>
      </c>
    </row>
    <row r="19" spans="2:8" s="23" customFormat="1" x14ac:dyDescent="0.3">
      <c r="B19" s="3" t="s">
        <v>150</v>
      </c>
      <c r="C19" s="72">
        <f>C20</f>
        <v>5755.08</v>
      </c>
      <c r="D19" s="72">
        <f t="shared" ref="D19:F19" si="8">D20</f>
        <v>50300</v>
      </c>
      <c r="E19" s="72">
        <f t="shared" si="8"/>
        <v>0</v>
      </c>
      <c r="F19" s="72">
        <f t="shared" si="8"/>
        <v>8998.44</v>
      </c>
      <c r="G19" s="67">
        <f t="shared" si="2"/>
        <v>156.35647115244274</v>
      </c>
      <c r="H19" s="67">
        <f t="shared" si="3"/>
        <v>17.889542743538769</v>
      </c>
    </row>
    <row r="20" spans="2:8" x14ac:dyDescent="0.3">
      <c r="B20" s="20" t="s">
        <v>146</v>
      </c>
      <c r="C20" s="55">
        <v>5755.08</v>
      </c>
      <c r="D20" s="55">
        <v>50300</v>
      </c>
      <c r="E20" s="73"/>
      <c r="F20" s="63">
        <v>8998.44</v>
      </c>
      <c r="G20" s="63">
        <f t="shared" si="2"/>
        <v>156.35647115244274</v>
      </c>
      <c r="H20" s="63">
        <f t="shared" si="3"/>
        <v>17.889542743538769</v>
      </c>
    </row>
    <row r="21" spans="2:8" x14ac:dyDescent="0.3">
      <c r="B21" s="18"/>
      <c r="C21" s="55"/>
      <c r="D21" s="55"/>
      <c r="E21" s="73"/>
      <c r="F21" s="70"/>
      <c r="G21" s="70"/>
      <c r="H21" s="70"/>
    </row>
    <row r="22" spans="2:8" s="23" customFormat="1" ht="15.75" customHeight="1" x14ac:dyDescent="0.3">
      <c r="B22" s="3" t="s">
        <v>33</v>
      </c>
      <c r="C22" s="72">
        <f>C23+C25+C27+C30+C33+C35</f>
        <v>23376179.179999996</v>
      </c>
      <c r="D22" s="72">
        <f t="shared" ref="D22:F22" si="9">D23+D25+D27+D30+D33+D35</f>
        <v>43963514</v>
      </c>
      <c r="E22" s="72">
        <f t="shared" si="9"/>
        <v>0</v>
      </c>
      <c r="F22" s="72">
        <f t="shared" si="9"/>
        <v>27154933.739999998</v>
      </c>
      <c r="G22" s="69">
        <f>F22/C22*100</f>
        <v>116.16497944725286</v>
      </c>
      <c r="H22" s="69">
        <f>F22/D22*100</f>
        <v>61.766977362182651</v>
      </c>
    </row>
    <row r="23" spans="2:8" s="23" customFormat="1" ht="15.75" customHeight="1" x14ac:dyDescent="0.3">
      <c r="B23" s="3" t="s">
        <v>32</v>
      </c>
      <c r="C23" s="72">
        <f>C24</f>
        <v>75519</v>
      </c>
      <c r="D23" s="72">
        <f t="shared" ref="D23:F23" si="10">D24</f>
        <v>557723</v>
      </c>
      <c r="E23" s="72">
        <f t="shared" si="10"/>
        <v>0</v>
      </c>
      <c r="F23" s="72">
        <f t="shared" si="10"/>
        <v>557723</v>
      </c>
      <c r="G23" s="69">
        <f t="shared" ref="G23:G36" si="11">F23/C23*100</f>
        <v>738.52010752261026</v>
      </c>
      <c r="H23" s="69">
        <f t="shared" ref="H23:H36" si="12">F23/D23*100</f>
        <v>100</v>
      </c>
    </row>
    <row r="24" spans="2:8" x14ac:dyDescent="0.3">
      <c r="B24" s="20" t="s">
        <v>31</v>
      </c>
      <c r="C24" s="55">
        <v>75519</v>
      </c>
      <c r="D24" s="55">
        <v>557723</v>
      </c>
      <c r="E24" s="55"/>
      <c r="F24" s="63">
        <v>557723</v>
      </c>
      <c r="G24" s="70">
        <f t="shared" si="11"/>
        <v>738.52010752261026</v>
      </c>
      <c r="H24" s="70">
        <f t="shared" si="12"/>
        <v>100</v>
      </c>
    </row>
    <row r="25" spans="2:8" s="23" customFormat="1" x14ac:dyDescent="0.3">
      <c r="B25" s="3" t="s">
        <v>30</v>
      </c>
      <c r="C25" s="72">
        <f>C26</f>
        <v>4578587.12</v>
      </c>
      <c r="D25" s="72">
        <f t="shared" ref="D25:F25" si="13">D26</f>
        <v>8275000</v>
      </c>
      <c r="E25" s="72">
        <f t="shared" si="13"/>
        <v>0</v>
      </c>
      <c r="F25" s="72">
        <f t="shared" si="13"/>
        <v>5291154.8</v>
      </c>
      <c r="G25" s="69">
        <f t="shared" si="11"/>
        <v>115.56304731840505</v>
      </c>
      <c r="H25" s="69">
        <f t="shared" si="12"/>
        <v>63.941447734138968</v>
      </c>
    </row>
    <row r="26" spans="2:8" x14ac:dyDescent="0.3">
      <c r="B26" s="20" t="s">
        <v>29</v>
      </c>
      <c r="C26" s="55">
        <v>4578587.12</v>
      </c>
      <c r="D26" s="55">
        <v>8275000</v>
      </c>
      <c r="E26" s="55"/>
      <c r="F26" s="63">
        <v>5291154.8</v>
      </c>
      <c r="G26" s="70">
        <f t="shared" si="11"/>
        <v>115.56304731840505</v>
      </c>
      <c r="H26" s="70">
        <f t="shared" si="12"/>
        <v>63.941447734138968</v>
      </c>
    </row>
    <row r="27" spans="2:8" s="23" customFormat="1" x14ac:dyDescent="0.3">
      <c r="B27" s="3" t="s">
        <v>147</v>
      </c>
      <c r="C27" s="72">
        <f>C28+C29</f>
        <v>15512732.01</v>
      </c>
      <c r="D27" s="72">
        <f t="shared" ref="D27:F27" si="14">D28+D29</f>
        <v>19202254</v>
      </c>
      <c r="E27" s="72">
        <f t="shared" si="14"/>
        <v>0</v>
      </c>
      <c r="F27" s="72">
        <f t="shared" si="14"/>
        <v>20658312.009999998</v>
      </c>
      <c r="G27" s="69">
        <f t="shared" si="11"/>
        <v>133.17004378521457</v>
      </c>
      <c r="H27" s="69">
        <f t="shared" si="12"/>
        <v>107.58274528604818</v>
      </c>
    </row>
    <row r="28" spans="2:8" x14ac:dyDescent="0.3">
      <c r="B28" s="20" t="s">
        <v>141</v>
      </c>
      <c r="C28" s="55">
        <v>15327317.15</v>
      </c>
      <c r="D28" s="55">
        <v>19022931</v>
      </c>
      <c r="E28" s="73"/>
      <c r="F28" s="63">
        <v>19858516.039999999</v>
      </c>
      <c r="G28" s="70">
        <f t="shared" si="11"/>
        <v>129.56289640030053</v>
      </c>
      <c r="H28" s="70">
        <f t="shared" si="12"/>
        <v>104.39251469713054</v>
      </c>
    </row>
    <row r="29" spans="2:8" x14ac:dyDescent="0.3">
      <c r="B29" s="20" t="s">
        <v>142</v>
      </c>
      <c r="C29" s="55">
        <v>185414.86</v>
      </c>
      <c r="D29" s="55">
        <v>179323</v>
      </c>
      <c r="E29" s="73"/>
      <c r="F29" s="63">
        <v>799795.97</v>
      </c>
      <c r="G29" s="70">
        <f t="shared" si="11"/>
        <v>431.35483854961791</v>
      </c>
      <c r="H29" s="70">
        <f t="shared" si="12"/>
        <v>446.0085822789045</v>
      </c>
    </row>
    <row r="30" spans="2:8" s="23" customFormat="1" x14ac:dyDescent="0.3">
      <c r="B30" s="3" t="s">
        <v>148</v>
      </c>
      <c r="C30" s="72">
        <f>C31+C32</f>
        <v>3154157.91</v>
      </c>
      <c r="D30" s="72">
        <f t="shared" ref="D30:F30" si="15">D31+D32</f>
        <v>15818237</v>
      </c>
      <c r="E30" s="72">
        <f t="shared" si="15"/>
        <v>0</v>
      </c>
      <c r="F30" s="72">
        <f t="shared" si="15"/>
        <v>594691.9</v>
      </c>
      <c r="G30" s="69">
        <f t="shared" si="11"/>
        <v>18.854220903607199</v>
      </c>
      <c r="H30" s="69">
        <f t="shared" si="12"/>
        <v>3.7595333790990741</v>
      </c>
    </row>
    <row r="31" spans="2:8" x14ac:dyDescent="0.3">
      <c r="B31" s="20" t="s">
        <v>143</v>
      </c>
      <c r="C31" s="55">
        <v>1946788.62</v>
      </c>
      <c r="D31" s="55">
        <v>15343094</v>
      </c>
      <c r="E31" s="73"/>
      <c r="F31" s="63">
        <v>249235.06</v>
      </c>
      <c r="G31" s="70">
        <f t="shared" si="11"/>
        <v>12.802368857077045</v>
      </c>
      <c r="H31" s="70">
        <f t="shared" si="12"/>
        <v>1.6244119993007931</v>
      </c>
    </row>
    <row r="32" spans="2:8" x14ac:dyDescent="0.3">
      <c r="B32" s="20" t="s">
        <v>144</v>
      </c>
      <c r="C32" s="63">
        <v>1207369.29</v>
      </c>
      <c r="D32" s="63">
        <v>475143</v>
      </c>
      <c r="E32" s="63"/>
      <c r="F32" s="63">
        <v>345456.84</v>
      </c>
      <c r="G32" s="70">
        <f t="shared" si="11"/>
        <v>28.612359355272321</v>
      </c>
      <c r="H32" s="70">
        <f t="shared" si="12"/>
        <v>72.705867496732566</v>
      </c>
    </row>
    <row r="33" spans="2:8" s="23" customFormat="1" x14ac:dyDescent="0.3">
      <c r="B33" s="3" t="s">
        <v>149</v>
      </c>
      <c r="C33" s="67">
        <f>C34</f>
        <v>49428.06</v>
      </c>
      <c r="D33" s="67">
        <f t="shared" ref="D33:F33" si="16">D34</f>
        <v>60000</v>
      </c>
      <c r="E33" s="67">
        <f t="shared" si="16"/>
        <v>0</v>
      </c>
      <c r="F33" s="67">
        <f t="shared" si="16"/>
        <v>44053.59</v>
      </c>
      <c r="G33" s="69">
        <f t="shared" si="11"/>
        <v>89.126682293417943</v>
      </c>
      <c r="H33" s="69">
        <f t="shared" si="12"/>
        <v>73.42264999999999</v>
      </c>
    </row>
    <row r="34" spans="2:8" x14ac:dyDescent="0.3">
      <c r="B34" s="20" t="s">
        <v>145</v>
      </c>
      <c r="C34" s="63">
        <v>49428.06</v>
      </c>
      <c r="D34" s="63">
        <v>60000</v>
      </c>
      <c r="E34" s="63"/>
      <c r="F34" s="63">
        <v>44053.59</v>
      </c>
      <c r="G34" s="70">
        <f t="shared" si="11"/>
        <v>89.126682293417943</v>
      </c>
      <c r="H34" s="70">
        <f t="shared" si="12"/>
        <v>73.42264999999999</v>
      </c>
    </row>
    <row r="35" spans="2:8" s="23" customFormat="1" x14ac:dyDescent="0.3">
      <c r="B35" s="3" t="s">
        <v>150</v>
      </c>
      <c r="C35" s="67">
        <f>C36</f>
        <v>5755.08</v>
      </c>
      <c r="D35" s="67">
        <f t="shared" ref="D35:F35" si="17">D36</f>
        <v>50300</v>
      </c>
      <c r="E35" s="67">
        <f t="shared" si="17"/>
        <v>0</v>
      </c>
      <c r="F35" s="67">
        <f t="shared" si="17"/>
        <v>8998.44</v>
      </c>
      <c r="G35" s="69">
        <f t="shared" si="11"/>
        <v>156.35647115244274</v>
      </c>
      <c r="H35" s="69">
        <f t="shared" si="12"/>
        <v>17.889542743538769</v>
      </c>
    </row>
    <row r="36" spans="2:8" x14ac:dyDescent="0.3">
      <c r="B36" s="20" t="s">
        <v>146</v>
      </c>
      <c r="C36" s="63">
        <v>5755.08</v>
      </c>
      <c r="D36" s="63">
        <v>50300</v>
      </c>
      <c r="E36" s="63"/>
      <c r="F36" s="63">
        <v>8998.44</v>
      </c>
      <c r="G36" s="70">
        <f t="shared" si="11"/>
        <v>156.35647115244274</v>
      </c>
      <c r="H36" s="70">
        <f t="shared" si="12"/>
        <v>17.889542743538769</v>
      </c>
    </row>
  </sheetData>
  <mergeCells count="1">
    <mergeCell ref="B2:H2"/>
  </mergeCells>
  <pageMargins left="0.70866141732283472" right="0.70866141732283472" top="0.74803149606299213" bottom="0.74803149606299213" header="0.31496062992125984" footer="0.31496062992125984"/>
  <pageSetup paperSize="9" scale="85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0"/>
  <sheetViews>
    <sheetView topLeftCell="B1" zoomScale="87" zoomScaleNormal="87" workbookViewId="0">
      <selection sqref="A1:A1048576"/>
    </sheetView>
  </sheetViews>
  <sheetFormatPr defaultRowHeight="14.4" x14ac:dyDescent="0.3"/>
  <cols>
    <col min="1" max="1" width="0" hidden="1" customWidth="1"/>
    <col min="2" max="2" width="40.5546875" bestFit="1" customWidth="1"/>
    <col min="3" max="3" width="16.44140625" bestFit="1" customWidth="1"/>
    <col min="4" max="4" width="16.33203125" bestFit="1" customWidth="1"/>
    <col min="5" max="5" width="25.33203125" hidden="1" customWidth="1"/>
    <col min="6" max="6" width="16.44140625" bestFit="1" customWidth="1"/>
    <col min="7" max="8" width="9.44140625" bestFit="1" customWidth="1"/>
  </cols>
  <sheetData>
    <row r="1" spans="2:8" ht="17.399999999999999" x14ac:dyDescent="0.3">
      <c r="B1" s="11"/>
      <c r="C1" s="11"/>
      <c r="D1" s="11"/>
      <c r="E1" s="11"/>
      <c r="F1" s="2"/>
      <c r="G1" s="2"/>
      <c r="H1" s="2"/>
    </row>
    <row r="2" spans="2:8" ht="15.75" customHeight="1" x14ac:dyDescent="0.3">
      <c r="B2" s="170" t="s">
        <v>40</v>
      </c>
      <c r="C2" s="170"/>
      <c r="D2" s="170"/>
      <c r="E2" s="170"/>
      <c r="F2" s="170"/>
      <c r="G2" s="170"/>
      <c r="H2" s="170"/>
    </row>
    <row r="3" spans="2:8" ht="17.399999999999999" x14ac:dyDescent="0.3">
      <c r="B3" s="11"/>
      <c r="C3" s="11"/>
      <c r="D3" s="11"/>
      <c r="E3" s="11"/>
      <c r="F3" s="2"/>
      <c r="G3" s="2"/>
      <c r="H3" s="2"/>
    </row>
    <row r="4" spans="2:8" x14ac:dyDescent="0.3">
      <c r="B4" s="24" t="s">
        <v>6</v>
      </c>
      <c r="C4" s="24" t="s">
        <v>156</v>
      </c>
      <c r="D4" s="24" t="s">
        <v>47</v>
      </c>
      <c r="E4" s="24" t="s">
        <v>45</v>
      </c>
      <c r="F4" s="24" t="s">
        <v>155</v>
      </c>
      <c r="G4" s="24" t="s">
        <v>15</v>
      </c>
      <c r="H4" s="24" t="s">
        <v>15</v>
      </c>
    </row>
    <row r="5" spans="2:8" x14ac:dyDescent="0.3">
      <c r="B5" s="24">
        <v>1</v>
      </c>
      <c r="C5" s="24">
        <v>2</v>
      </c>
      <c r="D5" s="24">
        <v>3</v>
      </c>
      <c r="E5" s="24">
        <v>4</v>
      </c>
      <c r="F5" s="24">
        <v>4</v>
      </c>
      <c r="G5" s="24" t="s">
        <v>49</v>
      </c>
      <c r="H5" s="24" t="s">
        <v>50</v>
      </c>
    </row>
    <row r="6" spans="2:8" s="23" customFormat="1" ht="15.75" customHeight="1" x14ac:dyDescent="0.3">
      <c r="B6" s="3" t="s">
        <v>33</v>
      </c>
      <c r="C6" s="66">
        <f>C7</f>
        <v>23376179.18</v>
      </c>
      <c r="D6" s="66">
        <f t="shared" ref="D6:F6" si="0">D7</f>
        <v>43963514</v>
      </c>
      <c r="E6" s="66">
        <f t="shared" si="0"/>
        <v>0</v>
      </c>
      <c r="F6" s="66">
        <f t="shared" si="0"/>
        <v>27154933.739999998</v>
      </c>
      <c r="G6" s="69">
        <f>F6/C6*100</f>
        <v>116.16497944725283</v>
      </c>
      <c r="H6" s="69">
        <f>F6/D6*100</f>
        <v>61.766977362182651</v>
      </c>
    </row>
    <row r="7" spans="2:8" s="23" customFormat="1" ht="15.75" customHeight="1" x14ac:dyDescent="0.3">
      <c r="B7" s="3" t="s">
        <v>151</v>
      </c>
      <c r="C7" s="66">
        <f>SUM(C8:C10)</f>
        <v>23376179.18</v>
      </c>
      <c r="D7" s="66">
        <f t="shared" ref="D7:F7" si="1">SUM(D8:D10)</f>
        <v>43963514</v>
      </c>
      <c r="E7" s="66">
        <f t="shared" si="1"/>
        <v>0</v>
      </c>
      <c r="F7" s="66">
        <f t="shared" si="1"/>
        <v>27154933.739999998</v>
      </c>
      <c r="G7" s="69">
        <f t="shared" ref="G7:G10" si="2">F7/C7*100</f>
        <v>116.16497944725283</v>
      </c>
      <c r="H7" s="69">
        <f t="shared" ref="H7:H10" si="3">F7/D7*100</f>
        <v>61.766977362182651</v>
      </c>
    </row>
    <row r="8" spans="2:8" x14ac:dyDescent="0.3">
      <c r="B8" s="10" t="s">
        <v>152</v>
      </c>
      <c r="C8" s="45">
        <v>22276779.57</v>
      </c>
      <c r="D8" s="45">
        <v>26490849</v>
      </c>
      <c r="E8" s="45"/>
      <c r="F8" s="70">
        <v>25070276.289999999</v>
      </c>
      <c r="G8" s="71">
        <f t="shared" si="2"/>
        <v>112.53994865470582</v>
      </c>
      <c r="H8" s="71">
        <f t="shared" si="3"/>
        <v>94.637496480388378</v>
      </c>
    </row>
    <row r="9" spans="2:8" x14ac:dyDescent="0.3">
      <c r="B9" s="21" t="s">
        <v>153</v>
      </c>
      <c r="C9" s="45">
        <v>0</v>
      </c>
      <c r="D9" s="45">
        <v>15625817</v>
      </c>
      <c r="E9" s="45"/>
      <c r="F9" s="70">
        <v>158302.21</v>
      </c>
      <c r="G9" s="71">
        <v>0</v>
      </c>
      <c r="H9" s="71">
        <f t="shared" si="3"/>
        <v>1.0130811720116779</v>
      </c>
    </row>
    <row r="10" spans="2:8" ht="26.4" x14ac:dyDescent="0.3">
      <c r="B10" s="37" t="s">
        <v>154</v>
      </c>
      <c r="C10" s="45">
        <v>1099399.6100000001</v>
      </c>
      <c r="D10" s="45">
        <v>1846848</v>
      </c>
      <c r="E10" s="45"/>
      <c r="F10" s="70">
        <v>1926355.24</v>
      </c>
      <c r="G10" s="71">
        <f t="shared" si="2"/>
        <v>175.2188396719551</v>
      </c>
      <c r="H10" s="71">
        <f t="shared" si="3"/>
        <v>104.30502347783901</v>
      </c>
    </row>
  </sheetData>
  <mergeCells count="1">
    <mergeCell ref="B2:H2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6"/>
  <sheetViews>
    <sheetView topLeftCell="B1" zoomScale="86" zoomScaleNormal="86" workbookViewId="0">
      <selection activeCell="Q15" sqref="Q15"/>
    </sheetView>
  </sheetViews>
  <sheetFormatPr defaultRowHeight="14.4" x14ac:dyDescent="0.3"/>
  <cols>
    <col min="1" max="1" width="0" hidden="1" customWidth="1"/>
    <col min="2" max="2" width="7.44140625" bestFit="1" customWidth="1"/>
    <col min="3" max="3" width="8.44140625" bestFit="1" customWidth="1"/>
    <col min="4" max="4" width="8.44140625" customWidth="1"/>
    <col min="5" max="5" width="5.44140625" bestFit="1" customWidth="1"/>
    <col min="6" max="6" width="25.33203125" customWidth="1"/>
    <col min="7" max="7" width="14.21875" customWidth="1"/>
    <col min="8" max="8" width="14.77734375" customWidth="1"/>
    <col min="9" max="9" width="25.33203125" hidden="1" customWidth="1"/>
    <col min="10" max="10" width="13" customWidth="1"/>
    <col min="11" max="11" width="11.77734375" customWidth="1"/>
    <col min="12" max="12" width="12.21875" customWidth="1"/>
  </cols>
  <sheetData>
    <row r="1" spans="2:12" ht="18" customHeight="1" x14ac:dyDescent="0.3"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</row>
    <row r="2" spans="2:12" ht="18" customHeight="1" x14ac:dyDescent="0.3">
      <c r="B2" s="170" t="s">
        <v>43</v>
      </c>
      <c r="C2" s="170"/>
      <c r="D2" s="170"/>
      <c r="E2" s="170"/>
      <c r="F2" s="170"/>
      <c r="G2" s="170"/>
      <c r="H2" s="170"/>
      <c r="I2" s="170"/>
      <c r="J2" s="170"/>
      <c r="K2" s="170"/>
      <c r="L2" s="170"/>
    </row>
    <row r="3" spans="2:12" ht="15.75" customHeight="1" x14ac:dyDescent="0.3">
      <c r="B3" s="170" t="s">
        <v>36</v>
      </c>
      <c r="C3" s="170"/>
      <c r="D3" s="170"/>
      <c r="E3" s="170"/>
      <c r="F3" s="170"/>
      <c r="G3" s="170"/>
      <c r="H3" s="170"/>
      <c r="I3" s="170"/>
      <c r="J3" s="170"/>
      <c r="K3" s="170"/>
      <c r="L3" s="170"/>
    </row>
    <row r="4" spans="2:12" ht="17.399999999999999" x14ac:dyDescent="0.3">
      <c r="B4" s="11"/>
      <c r="C4" s="11"/>
      <c r="D4" s="11"/>
      <c r="E4" s="11"/>
      <c r="F4" s="11"/>
      <c r="G4" s="11"/>
      <c r="H4" s="11"/>
      <c r="I4" s="11"/>
      <c r="J4" s="2"/>
      <c r="K4" s="2"/>
      <c r="L4" s="2"/>
    </row>
    <row r="5" spans="2:12" ht="61.2" customHeight="1" x14ac:dyDescent="0.3">
      <c r="B5" s="171" t="s">
        <v>6</v>
      </c>
      <c r="C5" s="172"/>
      <c r="D5" s="172"/>
      <c r="E5" s="172"/>
      <c r="F5" s="173"/>
      <c r="G5" s="26" t="s">
        <v>46</v>
      </c>
      <c r="H5" s="24" t="s">
        <v>47</v>
      </c>
      <c r="I5" s="26" t="s">
        <v>45</v>
      </c>
      <c r="J5" s="26" t="s">
        <v>140</v>
      </c>
      <c r="K5" s="26" t="s">
        <v>15</v>
      </c>
      <c r="L5" s="26" t="s">
        <v>15</v>
      </c>
    </row>
    <row r="6" spans="2:12" x14ac:dyDescent="0.3">
      <c r="B6" s="171">
        <v>1</v>
      </c>
      <c r="C6" s="172"/>
      <c r="D6" s="172"/>
      <c r="E6" s="172"/>
      <c r="F6" s="173"/>
      <c r="G6" s="26">
        <v>2</v>
      </c>
      <c r="H6" s="26">
        <v>3</v>
      </c>
      <c r="I6" s="29">
        <v>3</v>
      </c>
      <c r="J6" s="26">
        <v>4</v>
      </c>
      <c r="K6" s="26" t="s">
        <v>49</v>
      </c>
      <c r="L6" s="26" t="s">
        <v>50</v>
      </c>
    </row>
    <row r="7" spans="2:12" s="23" customFormat="1" ht="26.4" x14ac:dyDescent="0.3">
      <c r="B7" s="3">
        <v>8</v>
      </c>
      <c r="C7" s="3"/>
      <c r="D7" s="3"/>
      <c r="E7" s="3"/>
      <c r="F7" s="3" t="s">
        <v>8</v>
      </c>
      <c r="G7" s="72">
        <f>G8</f>
        <v>770254.09</v>
      </c>
      <c r="H7" s="72">
        <f t="shared" ref="H7:J7" si="0">H8</f>
        <v>0</v>
      </c>
      <c r="I7" s="72">
        <f t="shared" si="0"/>
        <v>0</v>
      </c>
      <c r="J7" s="72">
        <f t="shared" si="0"/>
        <v>498586.14</v>
      </c>
      <c r="K7" s="67">
        <f>J7/G7*100</f>
        <v>64.730086665297677</v>
      </c>
      <c r="L7" s="67">
        <v>0</v>
      </c>
    </row>
    <row r="8" spans="2:12" x14ac:dyDescent="0.3">
      <c r="B8" s="3"/>
      <c r="C8" s="8">
        <v>84</v>
      </c>
      <c r="D8" s="8"/>
      <c r="E8" s="8"/>
      <c r="F8" s="8" t="s">
        <v>13</v>
      </c>
      <c r="G8" s="55">
        <f>G9</f>
        <v>770254.09</v>
      </c>
      <c r="H8" s="55">
        <f t="shared" ref="H8:J8" si="1">H9</f>
        <v>0</v>
      </c>
      <c r="I8" s="55">
        <f t="shared" si="1"/>
        <v>0</v>
      </c>
      <c r="J8" s="55">
        <f t="shared" si="1"/>
        <v>498586.14</v>
      </c>
      <c r="K8" s="63">
        <f t="shared" ref="K8:K16" si="2">J8/G8*100</f>
        <v>64.730086665297677</v>
      </c>
      <c r="L8" s="63">
        <v>0</v>
      </c>
    </row>
    <row r="9" spans="2:12" ht="52.8" x14ac:dyDescent="0.3">
      <c r="B9" s="4"/>
      <c r="C9" s="4"/>
      <c r="D9" s="4">
        <v>844</v>
      </c>
      <c r="E9" s="4"/>
      <c r="F9" s="17" t="s">
        <v>157</v>
      </c>
      <c r="G9" s="55">
        <f>G10</f>
        <v>770254.09</v>
      </c>
      <c r="H9" s="55"/>
      <c r="I9" s="55">
        <f t="shared" ref="I9:J9" si="3">I10</f>
        <v>0</v>
      </c>
      <c r="J9" s="55">
        <f t="shared" si="3"/>
        <v>498586.14</v>
      </c>
      <c r="K9" s="63">
        <f t="shared" si="2"/>
        <v>64.730086665297677</v>
      </c>
      <c r="L9" s="63">
        <v>0</v>
      </c>
    </row>
    <row r="10" spans="2:12" ht="39.6" x14ac:dyDescent="0.3">
      <c r="B10" s="4"/>
      <c r="C10" s="4"/>
      <c r="D10" s="4"/>
      <c r="E10" s="4">
        <v>8443</v>
      </c>
      <c r="F10" s="17" t="s">
        <v>158</v>
      </c>
      <c r="G10" s="55">
        <v>770254.09</v>
      </c>
      <c r="H10" s="55"/>
      <c r="I10" s="55"/>
      <c r="J10" s="63">
        <v>498586.14</v>
      </c>
      <c r="K10" s="63">
        <f t="shared" si="2"/>
        <v>64.730086665297677</v>
      </c>
      <c r="L10" s="63">
        <v>0</v>
      </c>
    </row>
    <row r="11" spans="2:12" s="23" customFormat="1" ht="26.4" x14ac:dyDescent="0.3">
      <c r="B11" s="6">
        <v>5</v>
      </c>
      <c r="C11" s="7"/>
      <c r="D11" s="7"/>
      <c r="E11" s="7"/>
      <c r="F11" s="12" t="s">
        <v>9</v>
      </c>
      <c r="G11" s="72">
        <f>G12</f>
        <v>1623677.06</v>
      </c>
      <c r="H11" s="72">
        <f>H12</f>
        <v>1281849</v>
      </c>
      <c r="I11" s="72">
        <f>I12</f>
        <v>0</v>
      </c>
      <c r="J11" s="72">
        <f>J12</f>
        <v>1831389.46</v>
      </c>
      <c r="K11" s="67">
        <f t="shared" si="2"/>
        <v>112.79271630529779</v>
      </c>
      <c r="L11" s="67">
        <f>J11/H11*100</f>
        <v>142.87092005376607</v>
      </c>
    </row>
    <row r="12" spans="2:12" ht="26.4" x14ac:dyDescent="0.3">
      <c r="B12" s="8"/>
      <c r="C12" s="8">
        <v>54</v>
      </c>
      <c r="D12" s="8"/>
      <c r="E12" s="8"/>
      <c r="F12" s="13" t="s">
        <v>14</v>
      </c>
      <c r="G12" s="55">
        <f>G13+G15</f>
        <v>1623677.06</v>
      </c>
      <c r="H12" s="55">
        <v>1281849</v>
      </c>
      <c r="I12" s="73"/>
      <c r="J12" s="63">
        <f>J13+J15</f>
        <v>1831389.46</v>
      </c>
      <c r="K12" s="63">
        <f t="shared" si="2"/>
        <v>112.79271630529779</v>
      </c>
      <c r="L12" s="63">
        <f t="shared" ref="L12" si="4">J12/H12*100</f>
        <v>142.87092005376607</v>
      </c>
    </row>
    <row r="13" spans="2:12" ht="52.8" x14ac:dyDescent="0.3">
      <c r="B13" s="8"/>
      <c r="C13" s="8"/>
      <c r="D13" s="8">
        <v>542</v>
      </c>
      <c r="E13" s="17"/>
      <c r="F13" s="17" t="s">
        <v>159</v>
      </c>
      <c r="G13" s="55">
        <f>G14</f>
        <v>475565.15</v>
      </c>
      <c r="H13" s="55"/>
      <c r="I13" s="55">
        <f t="shared" ref="I13:J13" si="5">I14</f>
        <v>0</v>
      </c>
      <c r="J13" s="55">
        <f t="shared" si="5"/>
        <v>475564.48</v>
      </c>
      <c r="K13" s="63">
        <f t="shared" si="2"/>
        <v>99.999859114991906</v>
      </c>
      <c r="L13" s="63">
        <v>0</v>
      </c>
    </row>
    <row r="14" spans="2:12" ht="39.6" x14ac:dyDescent="0.3">
      <c r="B14" s="8"/>
      <c r="C14" s="8"/>
      <c r="D14" s="8"/>
      <c r="E14" s="17">
        <v>5422</v>
      </c>
      <c r="F14" s="17" t="s">
        <v>160</v>
      </c>
      <c r="G14" s="55">
        <v>475565.15</v>
      </c>
      <c r="H14" s="55"/>
      <c r="I14" s="73"/>
      <c r="J14" s="63">
        <v>475564.48</v>
      </c>
      <c r="K14" s="63">
        <f t="shared" si="2"/>
        <v>99.999859114991906</v>
      </c>
      <c r="L14" s="63">
        <v>0</v>
      </c>
    </row>
    <row r="15" spans="2:12" s="38" customFormat="1" ht="52.8" x14ac:dyDescent="0.3">
      <c r="B15" s="9"/>
      <c r="C15" s="39"/>
      <c r="D15" s="39">
        <v>544</v>
      </c>
      <c r="E15" s="39"/>
      <c r="F15" s="17" t="s">
        <v>161</v>
      </c>
      <c r="G15" s="55">
        <f>G16</f>
        <v>1148111.9099999999</v>
      </c>
      <c r="H15" s="55"/>
      <c r="I15" s="55">
        <f t="shared" ref="I15:J15" si="6">I16</f>
        <v>0</v>
      </c>
      <c r="J15" s="55">
        <f t="shared" si="6"/>
        <v>1355824.98</v>
      </c>
      <c r="K15" s="63">
        <f t="shared" si="2"/>
        <v>118.09170937003867</v>
      </c>
      <c r="L15" s="63">
        <v>0</v>
      </c>
    </row>
    <row r="16" spans="2:12" ht="52.8" x14ac:dyDescent="0.3">
      <c r="B16" s="16"/>
      <c r="C16" s="16"/>
      <c r="D16" s="16"/>
      <c r="E16" s="68">
        <v>5443</v>
      </c>
      <c r="F16" s="17" t="s">
        <v>162</v>
      </c>
      <c r="G16" s="63">
        <v>1148111.9099999999</v>
      </c>
      <c r="H16" s="63"/>
      <c r="I16" s="63"/>
      <c r="J16" s="63">
        <v>1355824.98</v>
      </c>
      <c r="K16" s="63">
        <f t="shared" si="2"/>
        <v>118.09170937003867</v>
      </c>
      <c r="L16" s="63">
        <v>0</v>
      </c>
    </row>
  </sheetData>
  <mergeCells count="4">
    <mergeCell ref="B5:F5"/>
    <mergeCell ref="B2:L2"/>
    <mergeCell ref="B3:L3"/>
    <mergeCell ref="B6:F6"/>
  </mergeCells>
  <pageMargins left="0.70866141732283472" right="0.70866141732283472" top="0.74803149606299213" bottom="0.74803149606299213" header="0.31496062992125984" footer="0.31496062992125984"/>
  <pageSetup paperSize="9" scale="70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4"/>
  <sheetViews>
    <sheetView topLeftCell="B1" zoomScale="89" zoomScaleNormal="89" workbookViewId="0">
      <selection activeCell="N15" sqref="N15"/>
    </sheetView>
  </sheetViews>
  <sheetFormatPr defaultRowHeight="14.4" x14ac:dyDescent="0.3"/>
  <cols>
    <col min="1" max="1" width="0" hidden="1" customWidth="1"/>
    <col min="2" max="2" width="37.6640625" customWidth="1"/>
    <col min="3" max="3" width="13.88671875" customWidth="1"/>
    <col min="4" max="4" width="15.88671875" customWidth="1"/>
    <col min="5" max="5" width="25.33203125" hidden="1" customWidth="1"/>
    <col min="6" max="6" width="13.6640625" customWidth="1"/>
    <col min="7" max="7" width="10.77734375" customWidth="1"/>
    <col min="8" max="8" width="11.33203125" customWidth="1"/>
  </cols>
  <sheetData>
    <row r="1" spans="2:8" ht="17.399999999999999" x14ac:dyDescent="0.3">
      <c r="B1" s="11"/>
      <c r="C1" s="11"/>
      <c r="D1" s="11"/>
      <c r="E1" s="11"/>
      <c r="F1" s="2"/>
      <c r="G1" s="2"/>
      <c r="H1" s="2"/>
    </row>
    <row r="2" spans="2:8" ht="15.75" customHeight="1" x14ac:dyDescent="0.3">
      <c r="B2" s="170" t="s">
        <v>37</v>
      </c>
      <c r="C2" s="170"/>
      <c r="D2" s="170"/>
      <c r="E2" s="170"/>
      <c r="F2" s="170"/>
      <c r="G2" s="170"/>
      <c r="H2" s="170"/>
    </row>
    <row r="3" spans="2:8" ht="17.399999999999999" x14ac:dyDescent="0.3">
      <c r="B3" s="11"/>
      <c r="C3" s="11"/>
      <c r="D3" s="11"/>
      <c r="E3" s="11"/>
      <c r="F3" s="2"/>
      <c r="G3" s="2"/>
      <c r="H3" s="2"/>
    </row>
    <row r="4" spans="2:8" ht="54.6" customHeight="1" x14ac:dyDescent="0.3">
      <c r="B4" s="24" t="s">
        <v>6</v>
      </c>
      <c r="C4" s="24" t="s">
        <v>235</v>
      </c>
      <c r="D4" s="24" t="s">
        <v>47</v>
      </c>
      <c r="E4" s="24" t="s">
        <v>45</v>
      </c>
      <c r="F4" s="24" t="s">
        <v>238</v>
      </c>
      <c r="G4" s="24" t="s">
        <v>15</v>
      </c>
      <c r="H4" s="24" t="s">
        <v>41</v>
      </c>
    </row>
    <row r="5" spans="2:8" x14ac:dyDescent="0.3">
      <c r="B5" s="24">
        <v>1</v>
      </c>
      <c r="C5" s="24">
        <v>2</v>
      </c>
      <c r="D5" s="24">
        <v>3</v>
      </c>
      <c r="E5" s="24">
        <v>4</v>
      </c>
      <c r="F5" s="24">
        <v>4</v>
      </c>
      <c r="G5" s="24" t="s">
        <v>49</v>
      </c>
      <c r="H5" s="24" t="s">
        <v>50</v>
      </c>
    </row>
    <row r="6" spans="2:8" s="23" customFormat="1" x14ac:dyDescent="0.3">
      <c r="B6" s="3" t="s">
        <v>38</v>
      </c>
      <c r="C6" s="72">
        <f>C7</f>
        <v>770254.09</v>
      </c>
      <c r="D6" s="72">
        <f t="shared" ref="D6:F6" si="0">D7</f>
        <v>0</v>
      </c>
      <c r="E6" s="72">
        <f t="shared" si="0"/>
        <v>0</v>
      </c>
      <c r="F6" s="72">
        <f t="shared" si="0"/>
        <v>498586.14</v>
      </c>
      <c r="G6" s="67">
        <f>F6/C6*100</f>
        <v>64.730086665297677</v>
      </c>
      <c r="H6" s="67">
        <v>0</v>
      </c>
    </row>
    <row r="7" spans="2:8" s="23" customFormat="1" x14ac:dyDescent="0.3">
      <c r="B7" s="3" t="s">
        <v>163</v>
      </c>
      <c r="C7" s="72">
        <f>C8</f>
        <v>770254.09</v>
      </c>
      <c r="D7" s="72">
        <f t="shared" ref="D7:F7" si="1">D8</f>
        <v>0</v>
      </c>
      <c r="E7" s="72">
        <f t="shared" si="1"/>
        <v>0</v>
      </c>
      <c r="F7" s="72">
        <f t="shared" si="1"/>
        <v>498586.14</v>
      </c>
      <c r="G7" s="67">
        <f t="shared" ref="G7:G14" si="2">F7/C7*100</f>
        <v>64.730086665297677</v>
      </c>
      <c r="H7" s="67">
        <v>0</v>
      </c>
    </row>
    <row r="8" spans="2:8" x14ac:dyDescent="0.3">
      <c r="B8" s="20" t="s">
        <v>164</v>
      </c>
      <c r="C8" s="55">
        <v>770254.09</v>
      </c>
      <c r="D8" s="55">
        <v>0</v>
      </c>
      <c r="E8" s="55"/>
      <c r="F8" s="63">
        <v>498586.14</v>
      </c>
      <c r="G8" s="63">
        <f t="shared" si="2"/>
        <v>64.730086665297677</v>
      </c>
      <c r="H8" s="63">
        <v>0</v>
      </c>
    </row>
    <row r="9" spans="2:8" s="23" customFormat="1" ht="15.75" customHeight="1" x14ac:dyDescent="0.3">
      <c r="B9" s="3" t="s">
        <v>39</v>
      </c>
      <c r="C9" s="72">
        <f>C10+C12</f>
        <v>1623677.06</v>
      </c>
      <c r="D9" s="72">
        <f t="shared" ref="D9:F9" si="3">D10+D12</f>
        <v>1281849</v>
      </c>
      <c r="E9" s="72">
        <f t="shared" si="3"/>
        <v>0</v>
      </c>
      <c r="F9" s="72">
        <f t="shared" si="3"/>
        <v>1831389.46</v>
      </c>
      <c r="G9" s="67">
        <f t="shared" si="2"/>
        <v>112.79271630529779</v>
      </c>
      <c r="H9" s="67">
        <f t="shared" ref="H9:H14" si="4">F9/D9*100</f>
        <v>142.87092005376607</v>
      </c>
    </row>
    <row r="10" spans="2:8" s="23" customFormat="1" ht="15.75" customHeight="1" x14ac:dyDescent="0.3">
      <c r="B10" s="3" t="s">
        <v>30</v>
      </c>
      <c r="C10" s="72">
        <f>C11</f>
        <v>0</v>
      </c>
      <c r="D10" s="72">
        <f t="shared" ref="D10:F10" si="5">D11</f>
        <v>500000</v>
      </c>
      <c r="E10" s="72">
        <f t="shared" si="5"/>
        <v>0</v>
      </c>
      <c r="F10" s="72">
        <f t="shared" si="5"/>
        <v>422029.46</v>
      </c>
      <c r="G10" s="67">
        <v>0</v>
      </c>
      <c r="H10" s="67">
        <f t="shared" si="4"/>
        <v>84.405892000000009</v>
      </c>
    </row>
    <row r="11" spans="2:8" x14ac:dyDescent="0.3">
      <c r="B11" s="20" t="s">
        <v>29</v>
      </c>
      <c r="C11" s="55">
        <v>0</v>
      </c>
      <c r="D11" s="55">
        <v>500000</v>
      </c>
      <c r="E11" s="55"/>
      <c r="F11" s="63">
        <v>422029.46</v>
      </c>
      <c r="G11" s="63">
        <v>0</v>
      </c>
      <c r="H11" s="63">
        <f t="shared" si="4"/>
        <v>84.405892000000009</v>
      </c>
    </row>
    <row r="12" spans="2:8" s="23" customFormat="1" x14ac:dyDescent="0.3">
      <c r="B12" s="3" t="s">
        <v>147</v>
      </c>
      <c r="C12" s="72">
        <f>C13+C14</f>
        <v>1623677.06</v>
      </c>
      <c r="D12" s="72">
        <f t="shared" ref="D12:F12" si="6">D13+D14</f>
        <v>781849</v>
      </c>
      <c r="E12" s="72">
        <f t="shared" si="6"/>
        <v>0</v>
      </c>
      <c r="F12" s="72">
        <f t="shared" si="6"/>
        <v>1409360</v>
      </c>
      <c r="G12" s="67">
        <f t="shared" si="2"/>
        <v>86.800511919531587</v>
      </c>
      <c r="H12" s="67">
        <f t="shared" si="4"/>
        <v>180.25987115159066</v>
      </c>
    </row>
    <row r="13" spans="2:8" x14ac:dyDescent="0.3">
      <c r="B13" s="19" t="s">
        <v>141</v>
      </c>
      <c r="C13" s="55">
        <v>1145477.92</v>
      </c>
      <c r="D13" s="55">
        <v>297558</v>
      </c>
      <c r="E13" s="55"/>
      <c r="F13" s="63">
        <v>925858.97</v>
      </c>
      <c r="G13" s="63">
        <f t="shared" si="2"/>
        <v>80.827308308133965</v>
      </c>
      <c r="H13" s="63">
        <f t="shared" si="4"/>
        <v>311.15243750798163</v>
      </c>
    </row>
    <row r="14" spans="2:8" x14ac:dyDescent="0.3">
      <c r="B14" s="19" t="s">
        <v>142</v>
      </c>
      <c r="C14" s="55">
        <v>478199.14</v>
      </c>
      <c r="D14" s="55">
        <v>484291</v>
      </c>
      <c r="E14" s="73"/>
      <c r="F14" s="63">
        <v>483501.03</v>
      </c>
      <c r="G14" s="63">
        <f t="shared" si="2"/>
        <v>101.10872010351169</v>
      </c>
      <c r="H14" s="63">
        <f t="shared" si="4"/>
        <v>99.836881131385894</v>
      </c>
    </row>
  </sheetData>
  <mergeCells count="1">
    <mergeCell ref="B2:H2"/>
  </mergeCells>
  <pageMargins left="0.70866141732283472" right="0.70866141732283472" top="0.74803149606299213" bottom="0.74803149606299213" header="0.31496062992125984" footer="0.31496062992125984"/>
  <pageSetup paperSize="9" scale="80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05"/>
  <sheetViews>
    <sheetView zoomScale="89" zoomScaleNormal="89" workbookViewId="0">
      <pane ySplit="6" topLeftCell="A61" activePane="bottomLeft" state="frozen"/>
      <selection activeCell="B1" sqref="B1"/>
      <selection pane="bottomLeft" activeCell="J6" sqref="J6"/>
    </sheetView>
  </sheetViews>
  <sheetFormatPr defaultRowHeight="14.4" x14ac:dyDescent="0.3"/>
  <cols>
    <col min="1" max="1" width="0" hidden="1" customWidth="1"/>
    <col min="2" max="2" width="7.44140625" bestFit="1" customWidth="1"/>
    <col min="3" max="3" width="9.5546875" customWidth="1"/>
    <col min="4" max="4" width="6.44140625" customWidth="1"/>
    <col min="5" max="5" width="6" customWidth="1"/>
    <col min="6" max="6" width="39.6640625" customWidth="1"/>
    <col min="7" max="7" width="17.21875" style="46" customWidth="1"/>
    <col min="8" max="8" width="25.33203125" style="46" hidden="1" customWidth="1"/>
    <col min="9" max="9" width="14.6640625" style="46" customWidth="1"/>
    <col min="10" max="10" width="12" style="46" customWidth="1"/>
  </cols>
  <sheetData>
    <row r="1" spans="2:10" ht="17.399999999999999" x14ac:dyDescent="0.3">
      <c r="B1" s="1"/>
      <c r="C1" s="1"/>
      <c r="D1" s="11"/>
      <c r="E1" s="1"/>
      <c r="F1" s="1"/>
      <c r="G1" s="43"/>
      <c r="H1" s="43"/>
      <c r="I1" s="43"/>
      <c r="J1" s="44"/>
    </row>
    <row r="2" spans="2:10" ht="18" customHeight="1" x14ac:dyDescent="0.3">
      <c r="B2" s="170" t="s">
        <v>10</v>
      </c>
      <c r="C2" s="183"/>
      <c r="D2" s="183"/>
      <c r="E2" s="183"/>
      <c r="F2" s="183"/>
      <c r="G2" s="183"/>
      <c r="H2" s="183"/>
      <c r="I2" s="183"/>
      <c r="J2" s="183"/>
    </row>
    <row r="3" spans="2:10" ht="17.399999999999999" x14ac:dyDescent="0.3">
      <c r="B3" s="1"/>
      <c r="C3" s="1"/>
      <c r="D3" s="11"/>
      <c r="E3" s="1"/>
      <c r="F3" s="1"/>
      <c r="G3" s="43"/>
      <c r="H3" s="43"/>
      <c r="I3" s="43"/>
      <c r="J3" s="44"/>
    </row>
    <row r="4" spans="2:10" ht="15.6" x14ac:dyDescent="0.3">
      <c r="B4" s="187" t="s">
        <v>44</v>
      </c>
      <c r="C4" s="187"/>
      <c r="D4" s="187"/>
      <c r="E4" s="187"/>
      <c r="F4" s="187"/>
      <c r="G4" s="187"/>
      <c r="H4" s="187"/>
      <c r="I4" s="187"/>
      <c r="J4" s="187"/>
    </row>
    <row r="5" spans="2:10" ht="17.399999999999999" x14ac:dyDescent="0.3">
      <c r="B5" s="11"/>
      <c r="C5" s="11"/>
      <c r="D5" s="11"/>
      <c r="E5" s="11"/>
      <c r="F5" s="11"/>
      <c r="G5" s="43"/>
      <c r="H5" s="43"/>
      <c r="I5" s="43"/>
      <c r="J5" s="44"/>
    </row>
    <row r="6" spans="2:10" ht="42.6" customHeight="1" x14ac:dyDescent="0.3">
      <c r="B6" s="171" t="s">
        <v>6</v>
      </c>
      <c r="C6" s="172"/>
      <c r="D6" s="172"/>
      <c r="E6" s="172"/>
      <c r="F6" s="173"/>
      <c r="G6" s="24" t="s">
        <v>47</v>
      </c>
      <c r="H6" s="24" t="s">
        <v>45</v>
      </c>
      <c r="I6" s="24" t="s">
        <v>186</v>
      </c>
      <c r="J6" s="24" t="s">
        <v>15</v>
      </c>
    </row>
    <row r="7" spans="2:10" s="15" customFormat="1" ht="15.75" customHeight="1" x14ac:dyDescent="0.2">
      <c r="B7" s="188">
        <v>1</v>
      </c>
      <c r="C7" s="189"/>
      <c r="D7" s="189"/>
      <c r="E7" s="189"/>
      <c r="F7" s="190"/>
      <c r="G7" s="25">
        <v>2</v>
      </c>
      <c r="H7" s="25">
        <v>3</v>
      </c>
      <c r="I7" s="25">
        <v>3</v>
      </c>
      <c r="J7" s="25" t="s">
        <v>187</v>
      </c>
    </row>
    <row r="8" spans="2:10" s="80" customFormat="1" ht="30" customHeight="1" x14ac:dyDescent="0.3">
      <c r="B8" s="84">
        <v>40746</v>
      </c>
      <c r="C8" s="85"/>
      <c r="D8" s="85"/>
      <c r="E8" s="86"/>
      <c r="F8" s="87" t="s">
        <v>165</v>
      </c>
      <c r="G8" s="88">
        <f>G17+G25+G36</f>
        <v>45245363</v>
      </c>
      <c r="H8" s="88">
        <f t="shared" ref="H8:I8" si="0">H17+H25+H36</f>
        <v>9436.57</v>
      </c>
      <c r="I8" s="88">
        <f t="shared" si="0"/>
        <v>28986323.200000007</v>
      </c>
      <c r="J8" s="89">
        <f>I8/G8*100</f>
        <v>64.064737860540561</v>
      </c>
    </row>
    <row r="9" spans="2:10" s="27" customFormat="1" ht="15" customHeight="1" x14ac:dyDescent="0.3">
      <c r="B9" s="74"/>
      <c r="C9" s="75" t="s">
        <v>178</v>
      </c>
      <c r="D9" s="75"/>
      <c r="E9" s="76"/>
      <c r="F9" s="77" t="s">
        <v>166</v>
      </c>
      <c r="G9" s="78">
        <f>G27+G33</f>
        <v>557723</v>
      </c>
      <c r="H9" s="78">
        <f t="shared" ref="H9:I9" si="1">H27+H33</f>
        <v>0</v>
      </c>
      <c r="I9" s="78">
        <f t="shared" si="1"/>
        <v>557723</v>
      </c>
      <c r="J9" s="79">
        <f t="shared" ref="J9:J71" si="2">I9/G9*100</f>
        <v>100</v>
      </c>
    </row>
    <row r="10" spans="2:10" s="27" customFormat="1" ht="15" customHeight="1" x14ac:dyDescent="0.3">
      <c r="B10" s="74"/>
      <c r="C10" s="75" t="s">
        <v>176</v>
      </c>
      <c r="D10" s="75"/>
      <c r="E10" s="76"/>
      <c r="F10" s="77" t="s">
        <v>167</v>
      </c>
      <c r="G10" s="78">
        <f>G19+G38+G131+G163+G174+G186</f>
        <v>8775000</v>
      </c>
      <c r="H10" s="78">
        <f>H19+H38+H131+H163+H174+H186</f>
        <v>9436.57</v>
      </c>
      <c r="I10" s="78">
        <f>I19+I38+I131+I163+I174+I186</f>
        <v>5713184.2599999998</v>
      </c>
      <c r="J10" s="79">
        <f t="shared" si="2"/>
        <v>65.107512934472936</v>
      </c>
    </row>
    <row r="11" spans="2:10" s="27" customFormat="1" ht="15" customHeight="1" x14ac:dyDescent="0.3">
      <c r="B11" s="74"/>
      <c r="C11" s="75" t="s">
        <v>179</v>
      </c>
      <c r="D11" s="75"/>
      <c r="E11" s="76"/>
      <c r="F11" s="77" t="s">
        <v>168</v>
      </c>
      <c r="G11" s="78">
        <f>G75+G168+G178+G192</f>
        <v>19320489</v>
      </c>
      <c r="H11" s="78">
        <f>H75+H168+H178+H192</f>
        <v>0</v>
      </c>
      <c r="I11" s="78">
        <f>I75+I168+I178+I192</f>
        <v>20784375.010000002</v>
      </c>
      <c r="J11" s="79">
        <f t="shared" si="2"/>
        <v>107.57685796669018</v>
      </c>
    </row>
    <row r="12" spans="2:10" s="27" customFormat="1" ht="15" customHeight="1" x14ac:dyDescent="0.3">
      <c r="B12" s="74"/>
      <c r="C12" s="75" t="s">
        <v>180</v>
      </c>
      <c r="D12" s="75"/>
      <c r="E12" s="76"/>
      <c r="F12" s="77" t="s">
        <v>169</v>
      </c>
      <c r="G12" s="78">
        <f>G141+G182+G199</f>
        <v>663614</v>
      </c>
      <c r="H12" s="78">
        <f>H141+H182+H199</f>
        <v>0</v>
      </c>
      <c r="I12" s="78">
        <f>I141+I182+I199</f>
        <v>1283297</v>
      </c>
      <c r="J12" s="79">
        <f t="shared" si="2"/>
        <v>193.38003719029436</v>
      </c>
    </row>
    <row r="13" spans="2:10" s="27" customFormat="1" ht="15" customHeight="1" x14ac:dyDescent="0.3">
      <c r="B13" s="74"/>
      <c r="C13" s="75" t="s">
        <v>177</v>
      </c>
      <c r="D13" s="75"/>
      <c r="E13" s="76"/>
      <c r="F13" s="77" t="s">
        <v>170</v>
      </c>
      <c r="G13" s="78">
        <f>G22+G113+G148</f>
        <v>15343094</v>
      </c>
      <c r="H13" s="78">
        <f>H22+H113+H148</f>
        <v>0</v>
      </c>
      <c r="I13" s="78">
        <f>I22+I113+I148</f>
        <v>249235.06</v>
      </c>
      <c r="J13" s="79">
        <f t="shared" si="2"/>
        <v>1.6244119993007931</v>
      </c>
    </row>
    <row r="14" spans="2:10" s="27" customFormat="1" ht="15" customHeight="1" x14ac:dyDescent="0.3">
      <c r="B14" s="74"/>
      <c r="C14" s="75" t="s">
        <v>181</v>
      </c>
      <c r="D14" s="75"/>
      <c r="E14" s="76"/>
      <c r="F14" s="77" t="s">
        <v>171</v>
      </c>
      <c r="G14" s="78">
        <f>G118+G150</f>
        <v>475143</v>
      </c>
      <c r="H14" s="78">
        <f>H118+H150</f>
        <v>0</v>
      </c>
      <c r="I14" s="78">
        <f>I118+I150</f>
        <v>345456.84</v>
      </c>
      <c r="J14" s="79">
        <f t="shared" si="2"/>
        <v>72.705867496732566</v>
      </c>
    </row>
    <row r="15" spans="2:10" s="27" customFormat="1" ht="15" customHeight="1" x14ac:dyDescent="0.3">
      <c r="B15" s="74"/>
      <c r="C15" s="75" t="s">
        <v>182</v>
      </c>
      <c r="D15" s="75"/>
      <c r="E15" s="76"/>
      <c r="F15" s="77" t="s">
        <v>172</v>
      </c>
      <c r="G15" s="78">
        <f>G125+G154</f>
        <v>60000</v>
      </c>
      <c r="H15" s="78">
        <f>H125+H154</f>
        <v>0</v>
      </c>
      <c r="I15" s="78">
        <f>I125+I154</f>
        <v>44053.59</v>
      </c>
      <c r="J15" s="79">
        <f t="shared" si="2"/>
        <v>73.42264999999999</v>
      </c>
    </row>
    <row r="16" spans="2:10" s="27" customFormat="1" ht="15" customHeight="1" x14ac:dyDescent="0.3">
      <c r="B16" s="74"/>
      <c r="C16" s="75" t="s">
        <v>183</v>
      </c>
      <c r="D16" s="75"/>
      <c r="E16" s="76"/>
      <c r="F16" s="77" t="s">
        <v>173</v>
      </c>
      <c r="G16" s="78">
        <f>G157</f>
        <v>50300</v>
      </c>
      <c r="H16" s="78">
        <f t="shared" ref="H16:I16" si="3">H157</f>
        <v>0</v>
      </c>
      <c r="I16" s="78">
        <f t="shared" si="3"/>
        <v>8998.4399999999987</v>
      </c>
      <c r="J16" s="79">
        <f t="shared" si="2"/>
        <v>17.889542743538765</v>
      </c>
    </row>
    <row r="17" spans="2:10" s="27" customFormat="1" ht="18.75" customHeight="1" x14ac:dyDescent="0.3">
      <c r="B17" s="184" t="s">
        <v>184</v>
      </c>
      <c r="C17" s="185"/>
      <c r="D17" s="185"/>
      <c r="E17" s="186"/>
      <c r="F17" s="81" t="s">
        <v>174</v>
      </c>
      <c r="G17" s="82">
        <f>G18</f>
        <v>15437114</v>
      </c>
      <c r="H17" s="82">
        <f t="shared" ref="H17:I17" si="4">H18</f>
        <v>9436.57</v>
      </c>
      <c r="I17" s="82">
        <f t="shared" si="4"/>
        <v>25579.21</v>
      </c>
      <c r="J17" s="83">
        <f t="shared" si="2"/>
        <v>0.16569943060600575</v>
      </c>
    </row>
    <row r="18" spans="2:10" s="27" customFormat="1" ht="30" customHeight="1" x14ac:dyDescent="0.3">
      <c r="B18" s="180" t="s">
        <v>185</v>
      </c>
      <c r="C18" s="181"/>
      <c r="D18" s="181"/>
      <c r="E18" s="182"/>
      <c r="F18" s="90" t="s">
        <v>175</v>
      </c>
      <c r="G18" s="91">
        <f>G19+G22</f>
        <v>15437114</v>
      </c>
      <c r="H18" s="91">
        <f t="shared" ref="H18:I18" si="5">H19+H22</f>
        <v>9436.57</v>
      </c>
      <c r="I18" s="91">
        <f t="shared" si="5"/>
        <v>25579.21</v>
      </c>
      <c r="J18" s="92">
        <f t="shared" si="2"/>
        <v>0.16569943060600575</v>
      </c>
    </row>
    <row r="19" spans="2:10" s="27" customFormat="1" ht="15" customHeight="1" x14ac:dyDescent="0.3">
      <c r="B19" s="50"/>
      <c r="C19" s="93" t="s">
        <v>176</v>
      </c>
      <c r="D19" s="93"/>
      <c r="E19" s="76"/>
      <c r="F19" s="94" t="s">
        <v>167</v>
      </c>
      <c r="G19" s="78">
        <f>G20</f>
        <v>500000</v>
      </c>
      <c r="H19" s="78">
        <f t="shared" ref="H19:I19" si="6">H20</f>
        <v>9436.57</v>
      </c>
      <c r="I19" s="78">
        <f t="shared" si="6"/>
        <v>9436.57</v>
      </c>
      <c r="J19" s="79">
        <f t="shared" si="2"/>
        <v>1.8873139999999999</v>
      </c>
    </row>
    <row r="20" spans="2:10" s="27" customFormat="1" ht="30" customHeight="1" x14ac:dyDescent="0.3">
      <c r="B20" s="51"/>
      <c r="C20" s="41"/>
      <c r="D20" s="41">
        <v>45</v>
      </c>
      <c r="E20" s="42"/>
      <c r="F20" s="40" t="s">
        <v>138</v>
      </c>
      <c r="G20" s="54">
        <v>500000</v>
      </c>
      <c r="H20" s="54">
        <f t="shared" ref="H20:I20" si="7">H21</f>
        <v>9436.57</v>
      </c>
      <c r="I20" s="54">
        <f t="shared" si="7"/>
        <v>9436.57</v>
      </c>
      <c r="J20" s="55">
        <f t="shared" si="2"/>
        <v>1.8873139999999999</v>
      </c>
    </row>
    <row r="21" spans="2:10" s="27" customFormat="1" ht="30" customHeight="1" x14ac:dyDescent="0.3">
      <c r="B21" s="191">
        <v>4511</v>
      </c>
      <c r="C21" s="192"/>
      <c r="D21" s="192"/>
      <c r="E21" s="193"/>
      <c r="F21" s="30" t="s">
        <v>139</v>
      </c>
      <c r="G21" s="56"/>
      <c r="H21" s="56">
        <v>9436.57</v>
      </c>
      <c r="I21" s="57">
        <v>9436.57</v>
      </c>
      <c r="J21" s="55"/>
    </row>
    <row r="22" spans="2:10" s="27" customFormat="1" ht="15" customHeight="1" x14ac:dyDescent="0.3">
      <c r="B22" s="50"/>
      <c r="C22" s="93" t="s">
        <v>177</v>
      </c>
      <c r="D22" s="93"/>
      <c r="E22" s="76"/>
      <c r="F22" s="95" t="s">
        <v>170</v>
      </c>
      <c r="G22" s="79">
        <f t="shared" ref="G22:H23" si="8">G23</f>
        <v>14937114</v>
      </c>
      <c r="H22" s="79">
        <f t="shared" si="8"/>
        <v>0</v>
      </c>
      <c r="I22" s="79">
        <f>I23</f>
        <v>16142.64</v>
      </c>
      <c r="J22" s="79">
        <f t="shared" si="2"/>
        <v>0.10807067549996605</v>
      </c>
    </row>
    <row r="23" spans="2:10" s="27" customFormat="1" ht="30" customHeight="1" x14ac:dyDescent="0.3">
      <c r="B23" s="51"/>
      <c r="C23" s="47"/>
      <c r="D23" s="47">
        <v>45</v>
      </c>
      <c r="E23" s="48"/>
      <c r="F23" s="40" t="s">
        <v>138</v>
      </c>
      <c r="G23" s="57">
        <v>14937114</v>
      </c>
      <c r="H23" s="55">
        <f t="shared" si="8"/>
        <v>0</v>
      </c>
      <c r="I23" s="55">
        <f>I24</f>
        <v>16142.64</v>
      </c>
      <c r="J23" s="55">
        <f t="shared" si="2"/>
        <v>0.10807067549996605</v>
      </c>
    </row>
    <row r="24" spans="2:10" s="110" customFormat="1" ht="30" customHeight="1" x14ac:dyDescent="0.3">
      <c r="B24" s="176">
        <v>4511</v>
      </c>
      <c r="C24" s="177"/>
      <c r="D24" s="177"/>
      <c r="E24" s="178"/>
      <c r="F24" s="40" t="s">
        <v>139</v>
      </c>
      <c r="G24" s="107"/>
      <c r="H24" s="108"/>
      <c r="I24" s="58">
        <v>16142.64</v>
      </c>
      <c r="J24" s="109"/>
    </row>
    <row r="25" spans="2:10" ht="26.4" x14ac:dyDescent="0.3">
      <c r="B25" s="179" t="s">
        <v>188</v>
      </c>
      <c r="C25" s="179"/>
      <c r="D25" s="179"/>
      <c r="E25" s="179"/>
      <c r="F25" s="104" t="s">
        <v>190</v>
      </c>
      <c r="G25" s="105">
        <f>G26+G32</f>
        <v>557723</v>
      </c>
      <c r="H25" s="105">
        <f t="shared" ref="H25:I25" si="9">H26+H32</f>
        <v>0</v>
      </c>
      <c r="I25" s="105">
        <f t="shared" si="9"/>
        <v>557723</v>
      </c>
      <c r="J25" s="83">
        <f t="shared" si="2"/>
        <v>100</v>
      </c>
    </row>
    <row r="26" spans="2:10" ht="25.5" customHeight="1" x14ac:dyDescent="0.3">
      <c r="B26" s="180" t="s">
        <v>189</v>
      </c>
      <c r="C26" s="181"/>
      <c r="D26" s="181"/>
      <c r="E26" s="182"/>
      <c r="F26" s="90" t="s">
        <v>191</v>
      </c>
      <c r="G26" s="91">
        <f>G27</f>
        <v>425000</v>
      </c>
      <c r="H26" s="91"/>
      <c r="I26" s="91">
        <f>I27</f>
        <v>557723</v>
      </c>
      <c r="J26" s="92">
        <f t="shared" si="2"/>
        <v>131.22894117647058</v>
      </c>
    </row>
    <row r="27" spans="2:10" ht="15" customHeight="1" x14ac:dyDescent="0.3">
      <c r="B27" s="52"/>
      <c r="C27" s="93" t="s">
        <v>178</v>
      </c>
      <c r="D27" s="93"/>
      <c r="E27" s="76"/>
      <c r="F27" s="94" t="s">
        <v>166</v>
      </c>
      <c r="G27" s="99">
        <f>G28+G30</f>
        <v>425000</v>
      </c>
      <c r="H27" s="99"/>
      <c r="I27" s="99">
        <f>I28+I30</f>
        <v>557723</v>
      </c>
      <c r="J27" s="79">
        <f t="shared" si="2"/>
        <v>131.22894117647058</v>
      </c>
    </row>
    <row r="28" spans="2:10" ht="26.4" x14ac:dyDescent="0.3">
      <c r="B28" s="51"/>
      <c r="C28" s="41"/>
      <c r="D28" s="41">
        <v>42</v>
      </c>
      <c r="E28" s="42"/>
      <c r="F28" s="40" t="s">
        <v>125</v>
      </c>
      <c r="G28" s="63">
        <v>425000</v>
      </c>
      <c r="H28" s="63"/>
      <c r="I28" s="63">
        <f>I29</f>
        <v>425000</v>
      </c>
      <c r="J28" s="55">
        <f t="shared" si="2"/>
        <v>100</v>
      </c>
    </row>
    <row r="29" spans="2:10" x14ac:dyDescent="0.3">
      <c r="B29" s="174">
        <v>4224</v>
      </c>
      <c r="C29" s="174"/>
      <c r="D29" s="174"/>
      <c r="E29" s="174"/>
      <c r="F29" s="28" t="s">
        <v>132</v>
      </c>
      <c r="G29" s="63"/>
      <c r="H29" s="63"/>
      <c r="I29" s="63">
        <v>425000</v>
      </c>
      <c r="J29" s="55"/>
    </row>
    <row r="30" spans="2:10" ht="26.4" x14ac:dyDescent="0.3">
      <c r="B30" s="51"/>
      <c r="C30" s="41"/>
      <c r="D30" s="41">
        <v>45</v>
      </c>
      <c r="E30" s="42"/>
      <c r="F30" s="40" t="s">
        <v>138</v>
      </c>
      <c r="G30" s="63">
        <v>0</v>
      </c>
      <c r="H30" s="63"/>
      <c r="I30" s="63">
        <f>I31</f>
        <v>132723</v>
      </c>
      <c r="J30" s="55">
        <v>0</v>
      </c>
    </row>
    <row r="31" spans="2:10" ht="26.25" customHeight="1" x14ac:dyDescent="0.3">
      <c r="B31" s="174">
        <v>4511</v>
      </c>
      <c r="C31" s="174"/>
      <c r="D31" s="174"/>
      <c r="E31" s="174"/>
      <c r="F31" s="40" t="s">
        <v>139</v>
      </c>
      <c r="G31" s="63"/>
      <c r="H31" s="63"/>
      <c r="I31" s="63">
        <v>132723</v>
      </c>
      <c r="J31" s="55"/>
    </row>
    <row r="32" spans="2:10" x14ac:dyDescent="0.3">
      <c r="B32" s="175" t="s">
        <v>192</v>
      </c>
      <c r="C32" s="175"/>
      <c r="D32" s="175"/>
      <c r="E32" s="175"/>
      <c r="F32" s="96" t="s">
        <v>193</v>
      </c>
      <c r="G32" s="97">
        <f>G33</f>
        <v>132723</v>
      </c>
      <c r="H32" s="97">
        <f t="shared" ref="H32:I32" si="10">H33</f>
        <v>0</v>
      </c>
      <c r="I32" s="97">
        <f t="shared" si="10"/>
        <v>0</v>
      </c>
      <c r="J32" s="92">
        <f t="shared" si="2"/>
        <v>0</v>
      </c>
    </row>
    <row r="33" spans="2:10" ht="15" customHeight="1" x14ac:dyDescent="0.3">
      <c r="B33" s="52"/>
      <c r="C33" s="93" t="s">
        <v>178</v>
      </c>
      <c r="D33" s="93"/>
      <c r="E33" s="76"/>
      <c r="F33" s="94" t="s">
        <v>166</v>
      </c>
      <c r="G33" s="99">
        <f>G34</f>
        <v>132723</v>
      </c>
      <c r="H33" s="99">
        <f t="shared" ref="H33:I33" si="11">H34</f>
        <v>0</v>
      </c>
      <c r="I33" s="99">
        <f t="shared" si="11"/>
        <v>0</v>
      </c>
      <c r="J33" s="79">
        <f t="shared" si="2"/>
        <v>0</v>
      </c>
    </row>
    <row r="34" spans="2:10" ht="26.4" x14ac:dyDescent="0.3">
      <c r="B34" s="51"/>
      <c r="C34" s="41"/>
      <c r="D34" s="41">
        <v>45</v>
      </c>
      <c r="E34" s="42"/>
      <c r="F34" s="40" t="s">
        <v>138</v>
      </c>
      <c r="G34" s="63">
        <v>132723</v>
      </c>
      <c r="H34" s="63">
        <f t="shared" ref="H34:I34" si="12">H35</f>
        <v>0</v>
      </c>
      <c r="I34" s="63">
        <f t="shared" si="12"/>
        <v>0</v>
      </c>
      <c r="J34" s="55">
        <f t="shared" si="2"/>
        <v>0</v>
      </c>
    </row>
    <row r="35" spans="2:10" ht="25.5" customHeight="1" x14ac:dyDescent="0.3">
      <c r="B35" s="176">
        <v>4511</v>
      </c>
      <c r="C35" s="177"/>
      <c r="D35" s="177"/>
      <c r="E35" s="178"/>
      <c r="F35" s="40" t="s">
        <v>139</v>
      </c>
      <c r="G35" s="63"/>
      <c r="H35" s="63"/>
      <c r="I35" s="63">
        <v>0</v>
      </c>
      <c r="J35" s="55"/>
    </row>
    <row r="36" spans="2:10" ht="18" customHeight="1" x14ac:dyDescent="0.3">
      <c r="B36" s="179" t="s">
        <v>194</v>
      </c>
      <c r="C36" s="179"/>
      <c r="D36" s="179"/>
      <c r="E36" s="179"/>
      <c r="F36" s="106" t="s">
        <v>196</v>
      </c>
      <c r="G36" s="105">
        <f>G37+G130+G162+G173+G185</f>
        <v>29250526</v>
      </c>
      <c r="H36" s="105">
        <f>H37+H130+H162+H173+H185</f>
        <v>0</v>
      </c>
      <c r="I36" s="105">
        <f>I37+I130+I162+I173+I185</f>
        <v>28403020.990000006</v>
      </c>
      <c r="J36" s="83">
        <f t="shared" si="2"/>
        <v>97.102599078047376</v>
      </c>
    </row>
    <row r="37" spans="2:10" ht="15" customHeight="1" x14ac:dyDescent="0.3">
      <c r="B37" s="180" t="s">
        <v>195</v>
      </c>
      <c r="C37" s="181"/>
      <c r="D37" s="181"/>
      <c r="E37" s="182"/>
      <c r="F37" s="90" t="s">
        <v>197</v>
      </c>
      <c r="G37" s="91">
        <f>G38+G75+G113+G118+G125</f>
        <v>25169500</v>
      </c>
      <c r="H37" s="91">
        <f>H38+H75+H113+H118+H125</f>
        <v>0</v>
      </c>
      <c r="I37" s="91">
        <f>I38+I75+I113+I118+I125</f>
        <v>24562961.040000007</v>
      </c>
      <c r="J37" s="92">
        <f t="shared" si="2"/>
        <v>97.590182721150626</v>
      </c>
    </row>
    <row r="38" spans="2:10" ht="15" customHeight="1" x14ac:dyDescent="0.3">
      <c r="B38" s="52"/>
      <c r="C38" s="93" t="s">
        <v>176</v>
      </c>
      <c r="D38" s="93"/>
      <c r="E38" s="76"/>
      <c r="F38" s="94" t="s">
        <v>167</v>
      </c>
      <c r="G38" s="99">
        <f>G39+G44+G68+G71+G73</f>
        <v>6364720</v>
      </c>
      <c r="H38" s="99">
        <f t="shared" ref="H38:I38" si="13">H39+H44+H68+H71+H73</f>
        <v>0</v>
      </c>
      <c r="I38" s="99">
        <f t="shared" si="13"/>
        <v>4813243.8499999996</v>
      </c>
      <c r="J38" s="79">
        <f t="shared" si="2"/>
        <v>75.623811416684475</v>
      </c>
    </row>
    <row r="39" spans="2:10" x14ac:dyDescent="0.3">
      <c r="B39" s="51"/>
      <c r="C39" s="41"/>
      <c r="D39" s="41">
        <v>31</v>
      </c>
      <c r="E39" s="42"/>
      <c r="F39" s="28" t="s">
        <v>3</v>
      </c>
      <c r="G39" s="63">
        <v>4850000</v>
      </c>
      <c r="H39" s="63"/>
      <c r="I39" s="63">
        <f>SUM(I40:I43)</f>
        <v>3414054.6599999997</v>
      </c>
      <c r="J39" s="55">
        <f t="shared" si="2"/>
        <v>70.392879587628869</v>
      </c>
    </row>
    <row r="40" spans="2:10" x14ac:dyDescent="0.3">
      <c r="B40" s="174">
        <v>3111</v>
      </c>
      <c r="C40" s="174"/>
      <c r="D40" s="174"/>
      <c r="E40" s="174"/>
      <c r="F40" s="28" t="s">
        <v>26</v>
      </c>
      <c r="G40" s="63"/>
      <c r="H40" s="63"/>
      <c r="I40" s="63">
        <v>2585989.71</v>
      </c>
      <c r="J40" s="55"/>
    </row>
    <row r="41" spans="2:10" x14ac:dyDescent="0.3">
      <c r="B41" s="174">
        <v>3113</v>
      </c>
      <c r="C41" s="174"/>
      <c r="D41" s="174"/>
      <c r="E41" s="174"/>
      <c r="F41" s="28" t="s">
        <v>78</v>
      </c>
      <c r="G41" s="63"/>
      <c r="H41" s="63"/>
      <c r="I41" s="63">
        <v>45360.88</v>
      </c>
      <c r="J41" s="55"/>
    </row>
    <row r="42" spans="2:10" x14ac:dyDescent="0.3">
      <c r="B42" s="174">
        <v>3121</v>
      </c>
      <c r="C42" s="174"/>
      <c r="D42" s="174"/>
      <c r="E42" s="174"/>
      <c r="F42" s="28" t="s">
        <v>79</v>
      </c>
      <c r="G42" s="63"/>
      <c r="H42" s="63"/>
      <c r="I42" s="63">
        <v>182704.07</v>
      </c>
      <c r="J42" s="55"/>
    </row>
    <row r="43" spans="2:10" ht="27" customHeight="1" x14ac:dyDescent="0.3">
      <c r="B43" s="174">
        <v>3132</v>
      </c>
      <c r="C43" s="174"/>
      <c r="D43" s="174"/>
      <c r="E43" s="174"/>
      <c r="F43" s="40" t="s">
        <v>81</v>
      </c>
      <c r="G43" s="63"/>
      <c r="H43" s="63"/>
      <c r="I43" s="63">
        <v>600000</v>
      </c>
      <c r="J43" s="55"/>
    </row>
    <row r="44" spans="2:10" x14ac:dyDescent="0.3">
      <c r="B44" s="51"/>
      <c r="C44" s="41"/>
      <c r="D44" s="41">
        <v>32</v>
      </c>
      <c r="E44" s="42"/>
      <c r="F44" s="28" t="s">
        <v>12</v>
      </c>
      <c r="G44" s="63">
        <v>1487120</v>
      </c>
      <c r="H44" s="63"/>
      <c r="I44" s="63">
        <f>SUM(I45:I67)</f>
        <v>1372594.4300000002</v>
      </c>
      <c r="J44" s="55">
        <f t="shared" si="2"/>
        <v>92.298834660282964</v>
      </c>
    </row>
    <row r="45" spans="2:10" x14ac:dyDescent="0.3">
      <c r="B45" s="174">
        <v>3211</v>
      </c>
      <c r="C45" s="174"/>
      <c r="D45" s="174"/>
      <c r="E45" s="174"/>
      <c r="F45" s="28" t="s">
        <v>28</v>
      </c>
      <c r="G45" s="63"/>
      <c r="H45" s="63"/>
      <c r="I45" s="63">
        <v>7851.09</v>
      </c>
      <c r="J45" s="55"/>
    </row>
    <row r="46" spans="2:10" ht="26.4" x14ac:dyDescent="0.3">
      <c r="B46" s="174">
        <v>3212</v>
      </c>
      <c r="C46" s="174"/>
      <c r="D46" s="174"/>
      <c r="E46" s="174"/>
      <c r="F46" s="40" t="s">
        <v>82</v>
      </c>
      <c r="G46" s="63"/>
      <c r="H46" s="63"/>
      <c r="I46" s="63">
        <v>200896.62</v>
      </c>
      <c r="J46" s="55"/>
    </row>
    <row r="47" spans="2:10" x14ac:dyDescent="0.3">
      <c r="B47" s="174">
        <v>3213</v>
      </c>
      <c r="C47" s="174"/>
      <c r="D47" s="174"/>
      <c r="E47" s="174"/>
      <c r="F47" s="28" t="s">
        <v>83</v>
      </c>
      <c r="G47" s="63"/>
      <c r="H47" s="63"/>
      <c r="I47" s="63">
        <v>9062.01</v>
      </c>
      <c r="J47" s="55"/>
    </row>
    <row r="48" spans="2:10" x14ac:dyDescent="0.3">
      <c r="B48" s="174">
        <v>3221</v>
      </c>
      <c r="C48" s="174"/>
      <c r="D48" s="174"/>
      <c r="E48" s="174"/>
      <c r="F48" s="28" t="s">
        <v>86</v>
      </c>
      <c r="G48" s="63"/>
      <c r="H48" s="63"/>
      <c r="I48" s="63">
        <v>43802.74</v>
      </c>
      <c r="J48" s="55"/>
    </row>
    <row r="49" spans="2:10" x14ac:dyDescent="0.3">
      <c r="B49" s="174">
        <v>3222</v>
      </c>
      <c r="C49" s="174"/>
      <c r="D49" s="174"/>
      <c r="E49" s="174"/>
      <c r="F49" s="28" t="s">
        <v>87</v>
      </c>
      <c r="G49" s="63"/>
      <c r="H49" s="63"/>
      <c r="I49" s="63">
        <v>457492.65</v>
      </c>
      <c r="J49" s="55"/>
    </row>
    <row r="50" spans="2:10" x14ac:dyDescent="0.3">
      <c r="B50" s="174">
        <v>3223</v>
      </c>
      <c r="C50" s="174"/>
      <c r="D50" s="174"/>
      <c r="E50" s="174"/>
      <c r="F50" s="28" t="s">
        <v>88</v>
      </c>
      <c r="G50" s="63"/>
      <c r="H50" s="63"/>
      <c r="I50" s="63">
        <v>190385.09</v>
      </c>
      <c r="J50" s="55"/>
    </row>
    <row r="51" spans="2:10" x14ac:dyDescent="0.3">
      <c r="B51" s="174">
        <v>3225</v>
      </c>
      <c r="C51" s="174"/>
      <c r="D51" s="174"/>
      <c r="E51" s="174"/>
      <c r="F51" s="28" t="s">
        <v>90</v>
      </c>
      <c r="G51" s="63"/>
      <c r="H51" s="63"/>
      <c r="I51" s="63">
        <v>17274.23</v>
      </c>
      <c r="J51" s="55"/>
    </row>
    <row r="52" spans="2:10" x14ac:dyDescent="0.3">
      <c r="B52" s="174">
        <v>3227</v>
      </c>
      <c r="C52" s="174"/>
      <c r="D52" s="174"/>
      <c r="E52" s="174"/>
      <c r="F52" s="28" t="s">
        <v>91</v>
      </c>
      <c r="G52" s="63"/>
      <c r="H52" s="63"/>
      <c r="I52" s="63">
        <v>1433.29</v>
      </c>
      <c r="J52" s="55"/>
    </row>
    <row r="53" spans="2:10" x14ac:dyDescent="0.3">
      <c r="B53" s="174">
        <v>3231</v>
      </c>
      <c r="C53" s="174"/>
      <c r="D53" s="174"/>
      <c r="E53" s="174"/>
      <c r="F53" s="28" t="s">
        <v>93</v>
      </c>
      <c r="G53" s="63"/>
      <c r="H53" s="63"/>
      <c r="I53" s="63">
        <v>10906.8</v>
      </c>
      <c r="J53" s="55"/>
    </row>
    <row r="54" spans="2:10" x14ac:dyDescent="0.3">
      <c r="B54" s="174">
        <v>3233</v>
      </c>
      <c r="C54" s="174"/>
      <c r="D54" s="174"/>
      <c r="E54" s="174"/>
      <c r="F54" s="28" t="s">
        <v>95</v>
      </c>
      <c r="G54" s="63"/>
      <c r="H54" s="63"/>
      <c r="I54" s="63">
        <v>12867.43</v>
      </c>
      <c r="J54" s="55"/>
    </row>
    <row r="55" spans="2:10" x14ac:dyDescent="0.3">
      <c r="B55" s="174">
        <v>3234</v>
      </c>
      <c r="C55" s="174"/>
      <c r="D55" s="174"/>
      <c r="E55" s="174"/>
      <c r="F55" s="28" t="s">
        <v>96</v>
      </c>
      <c r="G55" s="63"/>
      <c r="H55" s="63"/>
      <c r="I55" s="63">
        <v>228633.73</v>
      </c>
      <c r="J55" s="55"/>
    </row>
    <row r="56" spans="2:10" x14ac:dyDescent="0.3">
      <c r="B56" s="174">
        <v>3235</v>
      </c>
      <c r="C56" s="174"/>
      <c r="D56" s="174"/>
      <c r="E56" s="174"/>
      <c r="F56" s="28" t="s">
        <v>97</v>
      </c>
      <c r="G56" s="63"/>
      <c r="H56" s="63"/>
      <c r="I56" s="63">
        <v>152.72999999999999</v>
      </c>
      <c r="J56" s="55"/>
    </row>
    <row r="57" spans="2:10" x14ac:dyDescent="0.3">
      <c r="B57" s="174">
        <v>3236</v>
      </c>
      <c r="C57" s="174"/>
      <c r="D57" s="174"/>
      <c r="E57" s="174"/>
      <c r="F57" s="28" t="s">
        <v>98</v>
      </c>
      <c r="G57" s="63"/>
      <c r="H57" s="63"/>
      <c r="I57" s="63">
        <v>6104.46</v>
      </c>
      <c r="J57" s="55"/>
    </row>
    <row r="58" spans="2:10" x14ac:dyDescent="0.3">
      <c r="B58" s="174">
        <v>3237</v>
      </c>
      <c r="C58" s="174"/>
      <c r="D58" s="174"/>
      <c r="E58" s="174"/>
      <c r="F58" s="28" t="s">
        <v>99</v>
      </c>
      <c r="G58" s="63"/>
      <c r="H58" s="63"/>
      <c r="I58" s="63">
        <v>68955.490000000005</v>
      </c>
      <c r="J58" s="55"/>
    </row>
    <row r="59" spans="2:10" x14ac:dyDescent="0.3">
      <c r="B59" s="174">
        <v>3238</v>
      </c>
      <c r="C59" s="174"/>
      <c r="D59" s="174"/>
      <c r="E59" s="174"/>
      <c r="F59" s="28" t="s">
        <v>100</v>
      </c>
      <c r="G59" s="63"/>
      <c r="H59" s="63"/>
      <c r="I59" s="63">
        <v>335.28</v>
      </c>
      <c r="J59" s="55"/>
    </row>
    <row r="60" spans="2:10" x14ac:dyDescent="0.3">
      <c r="B60" s="174">
        <v>3239</v>
      </c>
      <c r="C60" s="174"/>
      <c r="D60" s="174"/>
      <c r="E60" s="174"/>
      <c r="F60" s="28" t="s">
        <v>101</v>
      </c>
      <c r="G60" s="63"/>
      <c r="H60" s="63"/>
      <c r="I60" s="63">
        <v>41497.79</v>
      </c>
      <c r="J60" s="55"/>
    </row>
    <row r="61" spans="2:10" ht="26.4" x14ac:dyDescent="0.3">
      <c r="B61" s="174">
        <v>3291</v>
      </c>
      <c r="C61" s="174"/>
      <c r="D61" s="174"/>
      <c r="E61" s="174"/>
      <c r="F61" s="40" t="s">
        <v>103</v>
      </c>
      <c r="G61" s="63"/>
      <c r="H61" s="63"/>
      <c r="I61" s="63">
        <v>3559.81</v>
      </c>
      <c r="J61" s="55"/>
    </row>
    <row r="62" spans="2:10" x14ac:dyDescent="0.3">
      <c r="B62" s="174">
        <v>3292</v>
      </c>
      <c r="C62" s="174"/>
      <c r="D62" s="174"/>
      <c r="E62" s="174"/>
      <c r="F62" s="28" t="s">
        <v>104</v>
      </c>
      <c r="G62" s="63"/>
      <c r="H62" s="63"/>
      <c r="I62" s="63">
        <v>5605.3</v>
      </c>
      <c r="J62" s="55"/>
    </row>
    <row r="63" spans="2:10" x14ac:dyDescent="0.3">
      <c r="B63" s="174">
        <v>3293</v>
      </c>
      <c r="C63" s="174"/>
      <c r="D63" s="174"/>
      <c r="E63" s="174"/>
      <c r="F63" s="28" t="s">
        <v>105</v>
      </c>
      <c r="G63" s="63"/>
      <c r="H63" s="63"/>
      <c r="I63" s="63">
        <v>15216.66</v>
      </c>
      <c r="J63" s="55"/>
    </row>
    <row r="64" spans="2:10" x14ac:dyDescent="0.3">
      <c r="B64" s="174">
        <v>3294</v>
      </c>
      <c r="C64" s="174"/>
      <c r="D64" s="174"/>
      <c r="E64" s="174"/>
      <c r="F64" s="28" t="s">
        <v>106</v>
      </c>
      <c r="G64" s="63"/>
      <c r="H64" s="63"/>
      <c r="I64" s="63">
        <v>2401.7800000000002</v>
      </c>
      <c r="J64" s="55"/>
    </row>
    <row r="65" spans="2:10" x14ac:dyDescent="0.3">
      <c r="B65" s="174">
        <v>3295</v>
      </c>
      <c r="C65" s="174"/>
      <c r="D65" s="174"/>
      <c r="E65" s="174"/>
      <c r="F65" s="28" t="s">
        <v>107</v>
      </c>
      <c r="G65" s="63"/>
      <c r="H65" s="63"/>
      <c r="I65" s="63">
        <v>8219.57</v>
      </c>
      <c r="J65" s="55"/>
    </row>
    <row r="66" spans="2:10" x14ac:dyDescent="0.3">
      <c r="B66" s="174">
        <v>3296</v>
      </c>
      <c r="C66" s="174"/>
      <c r="D66" s="174"/>
      <c r="E66" s="174"/>
      <c r="F66" s="28" t="s">
        <v>108</v>
      </c>
      <c r="G66" s="63"/>
      <c r="H66" s="63"/>
      <c r="I66" s="63">
        <v>1800</v>
      </c>
      <c r="J66" s="55"/>
    </row>
    <row r="67" spans="2:10" x14ac:dyDescent="0.3">
      <c r="B67" s="174">
        <v>3299</v>
      </c>
      <c r="C67" s="174"/>
      <c r="D67" s="174"/>
      <c r="E67" s="174"/>
      <c r="F67" s="28" t="s">
        <v>102</v>
      </c>
      <c r="G67" s="63"/>
      <c r="H67" s="63"/>
      <c r="I67" s="63">
        <v>38139.879999999997</v>
      </c>
      <c r="J67" s="55"/>
    </row>
    <row r="68" spans="2:10" x14ac:dyDescent="0.3">
      <c r="B68" s="51"/>
      <c r="C68" s="41"/>
      <c r="D68" s="41">
        <v>34</v>
      </c>
      <c r="E68" s="42"/>
      <c r="F68" s="28" t="s">
        <v>109</v>
      </c>
      <c r="G68" s="63">
        <v>25250</v>
      </c>
      <c r="H68" s="63"/>
      <c r="I68" s="63">
        <f>SUM(I69:I70)</f>
        <v>25250</v>
      </c>
      <c r="J68" s="55">
        <f t="shared" si="2"/>
        <v>100</v>
      </c>
    </row>
    <row r="69" spans="2:10" x14ac:dyDescent="0.3">
      <c r="B69" s="174">
        <v>3431</v>
      </c>
      <c r="C69" s="174"/>
      <c r="D69" s="174"/>
      <c r="E69" s="174"/>
      <c r="F69" s="28" t="s">
        <v>114</v>
      </c>
      <c r="G69" s="63"/>
      <c r="H69" s="63"/>
      <c r="I69" s="63">
        <v>23052.86</v>
      </c>
      <c r="J69" s="55"/>
    </row>
    <row r="70" spans="2:10" x14ac:dyDescent="0.3">
      <c r="B70" s="174">
        <v>3433</v>
      </c>
      <c r="C70" s="174"/>
      <c r="D70" s="174"/>
      <c r="E70" s="174"/>
      <c r="F70" s="28" t="s">
        <v>116</v>
      </c>
      <c r="G70" s="63"/>
      <c r="H70" s="63"/>
      <c r="I70" s="63">
        <v>2197.14</v>
      </c>
      <c r="J70" s="55"/>
    </row>
    <row r="71" spans="2:10" ht="26.4" x14ac:dyDescent="0.3">
      <c r="B71" s="51"/>
      <c r="C71" s="41"/>
      <c r="D71" s="41">
        <v>37</v>
      </c>
      <c r="E71" s="42"/>
      <c r="F71" s="40" t="s">
        <v>117</v>
      </c>
      <c r="G71" s="63">
        <v>2000</v>
      </c>
      <c r="H71" s="63"/>
      <c r="I71" s="63">
        <f>I72</f>
        <v>1344.76</v>
      </c>
      <c r="J71" s="55">
        <f t="shared" si="2"/>
        <v>67.238</v>
      </c>
    </row>
    <row r="72" spans="2:10" x14ac:dyDescent="0.3">
      <c r="B72" s="174">
        <v>3721</v>
      </c>
      <c r="C72" s="174"/>
      <c r="D72" s="174"/>
      <c r="E72" s="174"/>
      <c r="F72" s="28" t="s">
        <v>119</v>
      </c>
      <c r="G72" s="63"/>
      <c r="H72" s="63"/>
      <c r="I72" s="63">
        <v>1344.76</v>
      </c>
      <c r="J72" s="55">
        <v>0</v>
      </c>
    </row>
    <row r="73" spans="2:10" x14ac:dyDescent="0.3">
      <c r="B73" s="51"/>
      <c r="C73" s="41"/>
      <c r="D73" s="41">
        <v>38</v>
      </c>
      <c r="E73" s="42"/>
      <c r="F73" s="28" t="s">
        <v>120</v>
      </c>
      <c r="G73" s="63">
        <v>350</v>
      </c>
      <c r="H73" s="63"/>
      <c r="I73" s="63">
        <v>0</v>
      </c>
      <c r="J73" s="55">
        <f>I73/G73*100</f>
        <v>0</v>
      </c>
    </row>
    <row r="74" spans="2:10" x14ac:dyDescent="0.3">
      <c r="B74" s="174">
        <v>3831</v>
      </c>
      <c r="C74" s="174"/>
      <c r="D74" s="174"/>
      <c r="E74" s="174"/>
      <c r="F74" s="28" t="s">
        <v>122</v>
      </c>
      <c r="G74" s="63"/>
      <c r="H74" s="63"/>
      <c r="I74" s="63">
        <v>0</v>
      </c>
      <c r="J74" s="55"/>
    </row>
    <row r="75" spans="2:10" ht="15" customHeight="1" x14ac:dyDescent="0.3">
      <c r="B75" s="52"/>
      <c r="C75" s="93" t="s">
        <v>179</v>
      </c>
      <c r="D75" s="93"/>
      <c r="E75" s="76"/>
      <c r="F75" s="94" t="s">
        <v>168</v>
      </c>
      <c r="G75" s="99">
        <f>G76+G81+G105+G109+G111</f>
        <v>17990057</v>
      </c>
      <c r="H75" s="99">
        <f t="shared" ref="H75:I75" si="14">H76+H81+H105+H109+H111</f>
        <v>0</v>
      </c>
      <c r="I75" s="99">
        <f t="shared" si="14"/>
        <v>19198570.920000002</v>
      </c>
      <c r="J75" s="79">
        <f t="shared" ref="J75:J132" si="15">I75/G75*100</f>
        <v>106.71767699235195</v>
      </c>
    </row>
    <row r="76" spans="2:10" x14ac:dyDescent="0.3">
      <c r="B76" s="51"/>
      <c r="C76" s="41"/>
      <c r="D76" s="41">
        <v>31</v>
      </c>
      <c r="E76" s="42"/>
      <c r="F76" s="28" t="s">
        <v>3</v>
      </c>
      <c r="G76" s="63">
        <v>12545750</v>
      </c>
      <c r="H76" s="63"/>
      <c r="I76" s="63">
        <f>SUM(I77:I80)</f>
        <v>14416253.630000001</v>
      </c>
      <c r="J76" s="55">
        <f t="shared" si="15"/>
        <v>114.90946041488155</v>
      </c>
    </row>
    <row r="77" spans="2:10" x14ac:dyDescent="0.3">
      <c r="B77" s="174">
        <v>3111</v>
      </c>
      <c r="C77" s="174"/>
      <c r="D77" s="174"/>
      <c r="E77" s="174"/>
      <c r="F77" s="28" t="s">
        <v>26</v>
      </c>
      <c r="G77" s="63"/>
      <c r="H77" s="63"/>
      <c r="I77" s="63">
        <v>12084778.98</v>
      </c>
      <c r="J77" s="55"/>
    </row>
    <row r="78" spans="2:10" x14ac:dyDescent="0.3">
      <c r="B78" s="174">
        <v>3113</v>
      </c>
      <c r="C78" s="174"/>
      <c r="D78" s="174"/>
      <c r="E78" s="174"/>
      <c r="F78" s="28" t="s">
        <v>78</v>
      </c>
      <c r="G78" s="63"/>
      <c r="H78" s="63"/>
      <c r="I78" s="63">
        <v>181439.31</v>
      </c>
      <c r="J78" s="55"/>
    </row>
    <row r="79" spans="2:10" x14ac:dyDescent="0.3">
      <c r="B79" s="174">
        <v>3121</v>
      </c>
      <c r="C79" s="174"/>
      <c r="D79" s="174"/>
      <c r="E79" s="174"/>
      <c r="F79" s="28" t="s">
        <v>79</v>
      </c>
      <c r="G79" s="63"/>
      <c r="H79" s="63"/>
      <c r="I79" s="63">
        <v>510000</v>
      </c>
      <c r="J79" s="55"/>
    </row>
    <row r="80" spans="2:10" ht="26.25" customHeight="1" x14ac:dyDescent="0.3">
      <c r="B80" s="174">
        <v>3132</v>
      </c>
      <c r="C80" s="174"/>
      <c r="D80" s="174"/>
      <c r="E80" s="174"/>
      <c r="F80" s="40" t="s">
        <v>81</v>
      </c>
      <c r="G80" s="63"/>
      <c r="H80" s="63"/>
      <c r="I80" s="58">
        <v>1640035.34</v>
      </c>
      <c r="J80" s="55"/>
    </row>
    <row r="81" spans="2:10" s="49" customFormat="1" x14ac:dyDescent="0.3">
      <c r="B81" s="53"/>
      <c r="C81" s="41"/>
      <c r="D81" s="41">
        <v>32</v>
      </c>
      <c r="E81" s="42"/>
      <c r="F81" s="40" t="s">
        <v>12</v>
      </c>
      <c r="G81" s="58">
        <v>5415607</v>
      </c>
      <c r="H81" s="64"/>
      <c r="I81" s="64">
        <f>SUM(I82:I104)</f>
        <v>4753858.6500000013</v>
      </c>
      <c r="J81" s="55">
        <f t="shared" si="15"/>
        <v>87.78071691686641</v>
      </c>
    </row>
    <row r="82" spans="2:10" x14ac:dyDescent="0.3">
      <c r="B82" s="174">
        <v>3211</v>
      </c>
      <c r="C82" s="174"/>
      <c r="D82" s="174"/>
      <c r="E82" s="174"/>
      <c r="F82" s="28" t="s">
        <v>28</v>
      </c>
      <c r="G82" s="63"/>
      <c r="H82" s="63"/>
      <c r="I82" s="63">
        <v>37800.910000000003</v>
      </c>
      <c r="J82" s="55"/>
    </row>
    <row r="83" spans="2:10" ht="26.4" x14ac:dyDescent="0.3">
      <c r="B83" s="174">
        <v>3212</v>
      </c>
      <c r="C83" s="174"/>
      <c r="D83" s="174"/>
      <c r="E83" s="174"/>
      <c r="F83" s="40" t="s">
        <v>82</v>
      </c>
      <c r="G83" s="63"/>
      <c r="H83" s="63"/>
      <c r="I83" s="63">
        <v>556162.22</v>
      </c>
      <c r="J83" s="55"/>
    </row>
    <row r="84" spans="2:10" x14ac:dyDescent="0.3">
      <c r="B84" s="174">
        <v>3213</v>
      </c>
      <c r="C84" s="174"/>
      <c r="D84" s="174"/>
      <c r="E84" s="174"/>
      <c r="F84" s="28" t="s">
        <v>83</v>
      </c>
      <c r="G84" s="63"/>
      <c r="H84" s="63"/>
      <c r="I84" s="63">
        <v>35104.17</v>
      </c>
      <c r="J84" s="55"/>
    </row>
    <row r="85" spans="2:10" x14ac:dyDescent="0.3">
      <c r="B85" s="174">
        <v>3214</v>
      </c>
      <c r="C85" s="174"/>
      <c r="D85" s="174"/>
      <c r="E85" s="174"/>
      <c r="F85" s="28" t="s">
        <v>84</v>
      </c>
      <c r="G85" s="63"/>
      <c r="H85" s="63"/>
      <c r="I85" s="63">
        <v>182.7</v>
      </c>
      <c r="J85" s="55"/>
    </row>
    <row r="86" spans="2:10" x14ac:dyDescent="0.3">
      <c r="B86" s="174">
        <v>3221</v>
      </c>
      <c r="C86" s="174"/>
      <c r="D86" s="174"/>
      <c r="E86" s="174"/>
      <c r="F86" s="28" t="s">
        <v>86</v>
      </c>
      <c r="G86" s="63"/>
      <c r="H86" s="63"/>
      <c r="I86" s="58">
        <v>158225.39000000001</v>
      </c>
      <c r="J86" s="55"/>
    </row>
    <row r="87" spans="2:10" x14ac:dyDescent="0.3">
      <c r="B87" s="174">
        <v>3222</v>
      </c>
      <c r="C87" s="174"/>
      <c r="D87" s="174"/>
      <c r="E87" s="174"/>
      <c r="F87" s="28" t="s">
        <v>87</v>
      </c>
      <c r="G87" s="63"/>
      <c r="H87" s="63"/>
      <c r="I87" s="58">
        <v>1593308.48</v>
      </c>
      <c r="J87" s="55"/>
    </row>
    <row r="88" spans="2:10" x14ac:dyDescent="0.3">
      <c r="B88" s="174">
        <v>3223</v>
      </c>
      <c r="C88" s="174"/>
      <c r="D88" s="174"/>
      <c r="E88" s="174"/>
      <c r="F88" s="28" t="s">
        <v>88</v>
      </c>
      <c r="G88" s="63"/>
      <c r="H88" s="63"/>
      <c r="I88" s="58">
        <v>707855.5</v>
      </c>
      <c r="J88" s="55"/>
    </row>
    <row r="89" spans="2:10" x14ac:dyDescent="0.3">
      <c r="B89" s="174">
        <v>3225</v>
      </c>
      <c r="C89" s="174"/>
      <c r="D89" s="174"/>
      <c r="E89" s="174"/>
      <c r="F89" s="28" t="s">
        <v>90</v>
      </c>
      <c r="G89" s="63"/>
      <c r="H89" s="63"/>
      <c r="I89" s="58">
        <v>54542.74</v>
      </c>
      <c r="J89" s="55"/>
    </row>
    <row r="90" spans="2:10" x14ac:dyDescent="0.3">
      <c r="B90" s="174">
        <v>3227</v>
      </c>
      <c r="C90" s="174"/>
      <c r="D90" s="174"/>
      <c r="E90" s="174"/>
      <c r="F90" s="28" t="s">
        <v>91</v>
      </c>
      <c r="G90" s="63"/>
      <c r="H90" s="63"/>
      <c r="I90" s="58">
        <v>3438.3</v>
      </c>
      <c r="J90" s="55"/>
    </row>
    <row r="91" spans="2:10" x14ac:dyDescent="0.3">
      <c r="B91" s="174">
        <v>3231</v>
      </c>
      <c r="C91" s="174"/>
      <c r="D91" s="174"/>
      <c r="E91" s="174"/>
      <c r="F91" s="28" t="s">
        <v>93</v>
      </c>
      <c r="G91" s="63"/>
      <c r="H91" s="63"/>
      <c r="I91" s="58">
        <v>39656.26</v>
      </c>
      <c r="J91" s="55"/>
    </row>
    <row r="92" spans="2:10" x14ac:dyDescent="0.3">
      <c r="B92" s="174">
        <v>3233</v>
      </c>
      <c r="C92" s="174"/>
      <c r="D92" s="174"/>
      <c r="E92" s="174"/>
      <c r="F92" s="28" t="s">
        <v>95</v>
      </c>
      <c r="G92" s="63"/>
      <c r="H92" s="63"/>
      <c r="I92" s="58">
        <v>28674.87</v>
      </c>
      <c r="J92" s="55"/>
    </row>
    <row r="93" spans="2:10" x14ac:dyDescent="0.3">
      <c r="B93" s="174">
        <v>3234</v>
      </c>
      <c r="C93" s="174"/>
      <c r="D93" s="174"/>
      <c r="E93" s="174"/>
      <c r="F93" s="28" t="s">
        <v>96</v>
      </c>
      <c r="G93" s="63"/>
      <c r="H93" s="63"/>
      <c r="I93" s="58">
        <v>758395.03</v>
      </c>
      <c r="J93" s="55"/>
    </row>
    <row r="94" spans="2:10" x14ac:dyDescent="0.3">
      <c r="B94" s="174">
        <v>3235</v>
      </c>
      <c r="C94" s="174"/>
      <c r="D94" s="174"/>
      <c r="E94" s="174"/>
      <c r="F94" s="28" t="s">
        <v>97</v>
      </c>
      <c r="G94" s="63"/>
      <c r="H94" s="63"/>
      <c r="I94" s="58">
        <v>1143.72</v>
      </c>
      <c r="J94" s="55"/>
    </row>
    <row r="95" spans="2:10" x14ac:dyDescent="0.3">
      <c r="B95" s="174">
        <v>3236</v>
      </c>
      <c r="C95" s="174"/>
      <c r="D95" s="174"/>
      <c r="E95" s="174"/>
      <c r="F95" s="28" t="s">
        <v>98</v>
      </c>
      <c r="G95" s="63"/>
      <c r="H95" s="63"/>
      <c r="I95" s="58">
        <v>22234.84</v>
      </c>
      <c r="J95" s="55"/>
    </row>
    <row r="96" spans="2:10" x14ac:dyDescent="0.3">
      <c r="B96" s="174">
        <v>3237</v>
      </c>
      <c r="C96" s="174"/>
      <c r="D96" s="174"/>
      <c r="E96" s="174"/>
      <c r="F96" s="28" t="s">
        <v>99</v>
      </c>
      <c r="G96" s="63"/>
      <c r="H96" s="63"/>
      <c r="I96" s="58">
        <v>206094.52</v>
      </c>
      <c r="J96" s="55"/>
    </row>
    <row r="97" spans="2:10" x14ac:dyDescent="0.3">
      <c r="B97" s="174">
        <v>3238</v>
      </c>
      <c r="C97" s="174"/>
      <c r="D97" s="174"/>
      <c r="E97" s="174"/>
      <c r="F97" s="28" t="s">
        <v>100</v>
      </c>
      <c r="G97" s="63"/>
      <c r="H97" s="63"/>
      <c r="I97" s="58">
        <v>2545.65</v>
      </c>
      <c r="J97" s="55"/>
    </row>
    <row r="98" spans="2:10" x14ac:dyDescent="0.3">
      <c r="B98" s="174">
        <v>3239</v>
      </c>
      <c r="C98" s="174"/>
      <c r="D98" s="174"/>
      <c r="E98" s="174"/>
      <c r="F98" s="28" t="s">
        <v>101</v>
      </c>
      <c r="G98" s="63"/>
      <c r="H98" s="63"/>
      <c r="I98" s="58">
        <v>149993.10999999999</v>
      </c>
      <c r="J98" s="55"/>
    </row>
    <row r="99" spans="2:10" ht="26.4" x14ac:dyDescent="0.3">
      <c r="B99" s="174">
        <v>3291</v>
      </c>
      <c r="C99" s="174"/>
      <c r="D99" s="174"/>
      <c r="E99" s="174"/>
      <c r="F99" s="40" t="s">
        <v>103</v>
      </c>
      <c r="G99" s="63"/>
      <c r="H99" s="63"/>
      <c r="I99" s="58">
        <v>8465.66</v>
      </c>
      <c r="J99" s="55"/>
    </row>
    <row r="100" spans="2:10" x14ac:dyDescent="0.3">
      <c r="B100" s="174">
        <v>3292</v>
      </c>
      <c r="C100" s="174"/>
      <c r="D100" s="174"/>
      <c r="E100" s="174"/>
      <c r="F100" s="28" t="s">
        <v>104</v>
      </c>
      <c r="G100" s="63"/>
      <c r="H100" s="63"/>
      <c r="I100" s="58">
        <v>20562.759999999998</v>
      </c>
      <c r="J100" s="55"/>
    </row>
    <row r="101" spans="2:10" x14ac:dyDescent="0.3">
      <c r="B101" s="174">
        <v>3294</v>
      </c>
      <c r="C101" s="174"/>
      <c r="D101" s="174"/>
      <c r="E101" s="174"/>
      <c r="F101" s="28" t="s">
        <v>106</v>
      </c>
      <c r="G101" s="63"/>
      <c r="H101" s="63"/>
      <c r="I101" s="58">
        <v>5531.51</v>
      </c>
      <c r="J101" s="55"/>
    </row>
    <row r="102" spans="2:10" x14ac:dyDescent="0.3">
      <c r="B102" s="174">
        <v>3295</v>
      </c>
      <c r="C102" s="174"/>
      <c r="D102" s="174"/>
      <c r="E102" s="174"/>
      <c r="F102" s="28" t="s">
        <v>107</v>
      </c>
      <c r="G102" s="63"/>
      <c r="H102" s="63"/>
      <c r="I102" s="58">
        <v>25864.62</v>
      </c>
      <c r="J102" s="55"/>
    </row>
    <row r="103" spans="2:10" x14ac:dyDescent="0.3">
      <c r="B103" s="174">
        <v>3296</v>
      </c>
      <c r="C103" s="174"/>
      <c r="D103" s="174"/>
      <c r="E103" s="174"/>
      <c r="F103" s="28" t="s">
        <v>108</v>
      </c>
      <c r="G103" s="63"/>
      <c r="H103" s="63"/>
      <c r="I103" s="58">
        <v>8200</v>
      </c>
      <c r="J103" s="55"/>
    </row>
    <row r="104" spans="2:10" x14ac:dyDescent="0.3">
      <c r="B104" s="174">
        <v>3299</v>
      </c>
      <c r="C104" s="174"/>
      <c r="D104" s="174"/>
      <c r="E104" s="174"/>
      <c r="F104" s="28" t="s">
        <v>102</v>
      </c>
      <c r="G104" s="63"/>
      <c r="H104" s="63"/>
      <c r="I104" s="58">
        <v>329875.69</v>
      </c>
      <c r="J104" s="55"/>
    </row>
    <row r="105" spans="2:10" x14ac:dyDescent="0.3">
      <c r="B105" s="51"/>
      <c r="C105" s="41"/>
      <c r="D105" s="41">
        <v>34</v>
      </c>
      <c r="E105" s="42"/>
      <c r="F105" s="28" t="s">
        <v>109</v>
      </c>
      <c r="G105" s="63">
        <v>25250</v>
      </c>
      <c r="H105" s="63"/>
      <c r="I105" s="63">
        <f>SUM(I106:I108)</f>
        <v>26458.639999999999</v>
      </c>
      <c r="J105" s="55">
        <f t="shared" si="15"/>
        <v>104.78669306930692</v>
      </c>
    </row>
    <row r="106" spans="2:10" x14ac:dyDescent="0.3">
      <c r="B106" s="174">
        <v>3431</v>
      </c>
      <c r="C106" s="174"/>
      <c r="D106" s="174"/>
      <c r="E106" s="174"/>
      <c r="F106" s="28" t="s">
        <v>114</v>
      </c>
      <c r="G106" s="63"/>
      <c r="H106" s="63"/>
      <c r="I106" s="63">
        <v>16757.97</v>
      </c>
      <c r="J106" s="55"/>
    </row>
    <row r="107" spans="2:10" ht="26.4" x14ac:dyDescent="0.3">
      <c r="B107" s="174">
        <v>3432</v>
      </c>
      <c r="C107" s="174"/>
      <c r="D107" s="174"/>
      <c r="E107" s="174"/>
      <c r="F107" s="40" t="s">
        <v>115</v>
      </c>
      <c r="G107" s="63"/>
      <c r="H107" s="63"/>
      <c r="I107" s="63">
        <v>81.55</v>
      </c>
      <c r="J107" s="55"/>
    </row>
    <row r="108" spans="2:10" x14ac:dyDescent="0.3">
      <c r="B108" s="174">
        <v>3433</v>
      </c>
      <c r="C108" s="174"/>
      <c r="D108" s="174"/>
      <c r="E108" s="174"/>
      <c r="F108" s="28" t="s">
        <v>116</v>
      </c>
      <c r="G108" s="63"/>
      <c r="H108" s="63"/>
      <c r="I108" s="63">
        <v>9619.1200000000008</v>
      </c>
      <c r="J108" s="55"/>
    </row>
    <row r="109" spans="2:10" ht="26.4" x14ac:dyDescent="0.3">
      <c r="B109" s="51"/>
      <c r="C109" s="41"/>
      <c r="D109" s="41">
        <v>37</v>
      </c>
      <c r="E109" s="42"/>
      <c r="F109" s="40" t="s">
        <v>117</v>
      </c>
      <c r="G109" s="63">
        <v>2000</v>
      </c>
      <c r="H109" s="63"/>
      <c r="I109" s="63">
        <f>I110</f>
        <v>2000</v>
      </c>
      <c r="J109" s="55">
        <f t="shared" si="15"/>
        <v>100</v>
      </c>
    </row>
    <row r="110" spans="2:10" x14ac:dyDescent="0.3">
      <c r="B110" s="174">
        <v>3721</v>
      </c>
      <c r="C110" s="174"/>
      <c r="D110" s="174"/>
      <c r="E110" s="174"/>
      <c r="F110" s="28" t="s">
        <v>119</v>
      </c>
      <c r="G110" s="63"/>
      <c r="H110" s="63"/>
      <c r="I110" s="63">
        <v>2000</v>
      </c>
      <c r="J110" s="55"/>
    </row>
    <row r="111" spans="2:10" x14ac:dyDescent="0.3">
      <c r="B111" s="51"/>
      <c r="C111" s="41"/>
      <c r="D111" s="41">
        <v>38</v>
      </c>
      <c r="E111" s="42"/>
      <c r="F111" s="28" t="s">
        <v>120</v>
      </c>
      <c r="G111" s="63">
        <v>1450</v>
      </c>
      <c r="H111" s="63"/>
      <c r="I111" s="63">
        <v>0</v>
      </c>
      <c r="J111" s="55">
        <f t="shared" si="15"/>
        <v>0</v>
      </c>
    </row>
    <row r="112" spans="2:10" x14ac:dyDescent="0.3">
      <c r="B112" s="174">
        <v>3831</v>
      </c>
      <c r="C112" s="174"/>
      <c r="D112" s="174"/>
      <c r="E112" s="174"/>
      <c r="F112" s="28" t="s">
        <v>122</v>
      </c>
      <c r="G112" s="63"/>
      <c r="H112" s="63"/>
      <c r="I112" s="63">
        <v>0</v>
      </c>
      <c r="J112" s="55"/>
    </row>
    <row r="113" spans="2:10" ht="15" customHeight="1" x14ac:dyDescent="0.3">
      <c r="B113" s="52"/>
      <c r="C113" s="93" t="s">
        <v>177</v>
      </c>
      <c r="D113" s="93"/>
      <c r="E113" s="76"/>
      <c r="F113" s="94" t="s">
        <v>170</v>
      </c>
      <c r="G113" s="99">
        <f>G114+G116</f>
        <v>350000</v>
      </c>
      <c r="H113" s="99"/>
      <c r="I113" s="99">
        <f>I114+I116</f>
        <v>233092.41999999998</v>
      </c>
      <c r="J113" s="79">
        <f t="shared" si="15"/>
        <v>66.597834285714285</v>
      </c>
    </row>
    <row r="114" spans="2:10" x14ac:dyDescent="0.3">
      <c r="B114" s="51"/>
      <c r="C114" s="41"/>
      <c r="D114" s="41">
        <v>31</v>
      </c>
      <c r="E114" s="42"/>
      <c r="F114" s="28" t="s">
        <v>3</v>
      </c>
      <c r="G114" s="63">
        <v>275000</v>
      </c>
      <c r="H114" s="63"/>
      <c r="I114" s="63">
        <f>I115</f>
        <v>211638.33</v>
      </c>
      <c r="J114" s="55">
        <f t="shared" si="15"/>
        <v>76.959392727272729</v>
      </c>
    </row>
    <row r="115" spans="2:10" x14ac:dyDescent="0.3">
      <c r="B115" s="174">
        <v>3111</v>
      </c>
      <c r="C115" s="174"/>
      <c r="D115" s="174"/>
      <c r="E115" s="174"/>
      <c r="F115" s="28" t="s">
        <v>26</v>
      </c>
      <c r="G115" s="63"/>
      <c r="H115" s="63"/>
      <c r="I115" s="63">
        <v>211638.33</v>
      </c>
      <c r="J115" s="55">
        <v>0</v>
      </c>
    </row>
    <row r="116" spans="2:10" x14ac:dyDescent="0.3">
      <c r="B116" s="51"/>
      <c r="C116" s="41"/>
      <c r="D116" s="41">
        <v>32</v>
      </c>
      <c r="E116" s="42"/>
      <c r="F116" s="28" t="s">
        <v>12</v>
      </c>
      <c r="G116" s="63">
        <v>75000</v>
      </c>
      <c r="H116" s="63"/>
      <c r="I116" s="63">
        <f>I117</f>
        <v>21454.09</v>
      </c>
      <c r="J116" s="55">
        <f t="shared" si="15"/>
        <v>28.605453333333337</v>
      </c>
    </row>
    <row r="117" spans="2:10" ht="26.4" x14ac:dyDescent="0.3">
      <c r="B117" s="174">
        <v>3212</v>
      </c>
      <c r="C117" s="174"/>
      <c r="D117" s="174"/>
      <c r="E117" s="174"/>
      <c r="F117" s="40" t="s">
        <v>82</v>
      </c>
      <c r="G117" s="63"/>
      <c r="H117" s="63"/>
      <c r="I117" s="58">
        <v>21454.09</v>
      </c>
      <c r="J117" s="55"/>
    </row>
    <row r="118" spans="2:10" ht="15" customHeight="1" x14ac:dyDescent="0.3">
      <c r="B118" s="52"/>
      <c r="C118" s="93" t="s">
        <v>181</v>
      </c>
      <c r="D118" s="93"/>
      <c r="E118" s="76"/>
      <c r="F118" s="94" t="s">
        <v>171</v>
      </c>
      <c r="G118" s="99">
        <f>G119+G121</f>
        <v>439723</v>
      </c>
      <c r="H118" s="99"/>
      <c r="I118" s="99">
        <f>I119+I121</f>
        <v>297249.01</v>
      </c>
      <c r="J118" s="79">
        <f t="shared" si="15"/>
        <v>67.599149919381063</v>
      </c>
    </row>
    <row r="119" spans="2:10" x14ac:dyDescent="0.3">
      <c r="B119" s="51"/>
      <c r="C119" s="41"/>
      <c r="D119" s="41">
        <v>31</v>
      </c>
      <c r="E119" s="42"/>
      <c r="F119" s="28" t="s">
        <v>3</v>
      </c>
      <c r="G119" s="63">
        <v>24250</v>
      </c>
      <c r="H119" s="63"/>
      <c r="I119" s="63">
        <f>I120</f>
        <v>16163.65</v>
      </c>
      <c r="J119" s="55">
        <f t="shared" si="15"/>
        <v>66.654226804123709</v>
      </c>
    </row>
    <row r="120" spans="2:10" x14ac:dyDescent="0.3">
      <c r="B120" s="174">
        <v>3111</v>
      </c>
      <c r="C120" s="174"/>
      <c r="D120" s="174"/>
      <c r="E120" s="174"/>
      <c r="F120" s="28" t="s">
        <v>26</v>
      </c>
      <c r="G120" s="63"/>
      <c r="H120" s="63"/>
      <c r="I120" s="63">
        <v>16163.65</v>
      </c>
      <c r="J120" s="55">
        <v>0</v>
      </c>
    </row>
    <row r="121" spans="2:10" x14ac:dyDescent="0.3">
      <c r="B121" s="51"/>
      <c r="C121" s="41"/>
      <c r="D121" s="41">
        <v>32</v>
      </c>
      <c r="E121" s="42"/>
      <c r="F121" s="28" t="s">
        <v>12</v>
      </c>
      <c r="G121" s="63">
        <v>415473</v>
      </c>
      <c r="H121" s="63"/>
      <c r="I121" s="63">
        <f>SUM(I122:I124)</f>
        <v>281085.36</v>
      </c>
      <c r="J121" s="55">
        <f t="shared" si="15"/>
        <v>67.65430244564628</v>
      </c>
    </row>
    <row r="122" spans="2:10" ht="26.4" x14ac:dyDescent="0.3">
      <c r="B122" s="174">
        <v>3212</v>
      </c>
      <c r="C122" s="174"/>
      <c r="D122" s="174"/>
      <c r="E122" s="174"/>
      <c r="F122" s="40" t="s">
        <v>82</v>
      </c>
      <c r="G122" s="63"/>
      <c r="H122" s="63"/>
      <c r="I122" s="63">
        <v>835.36</v>
      </c>
      <c r="J122" s="55"/>
    </row>
    <row r="123" spans="2:10" x14ac:dyDescent="0.3">
      <c r="B123" s="174">
        <v>3222</v>
      </c>
      <c r="C123" s="174"/>
      <c r="D123" s="174"/>
      <c r="E123" s="174"/>
      <c r="F123" s="28" t="s">
        <v>87</v>
      </c>
      <c r="G123" s="63"/>
      <c r="H123" s="63"/>
      <c r="I123" s="63">
        <v>217750</v>
      </c>
      <c r="J123" s="55"/>
    </row>
    <row r="124" spans="2:10" x14ac:dyDescent="0.3">
      <c r="B124" s="174">
        <v>3237</v>
      </c>
      <c r="C124" s="174"/>
      <c r="D124" s="174"/>
      <c r="E124" s="174"/>
      <c r="F124" s="28" t="s">
        <v>99</v>
      </c>
      <c r="G124" s="63"/>
      <c r="H124" s="63"/>
      <c r="I124" s="63">
        <v>62500</v>
      </c>
      <c r="J124" s="55"/>
    </row>
    <row r="125" spans="2:10" ht="15" customHeight="1" x14ac:dyDescent="0.3">
      <c r="B125" s="52"/>
      <c r="C125" s="93" t="s">
        <v>182</v>
      </c>
      <c r="D125" s="93"/>
      <c r="E125" s="76"/>
      <c r="F125" s="94" t="s">
        <v>172</v>
      </c>
      <c r="G125" s="99">
        <f>G126</f>
        <v>25000</v>
      </c>
      <c r="H125" s="99"/>
      <c r="I125" s="99">
        <f>I126</f>
        <v>20804.84</v>
      </c>
      <c r="J125" s="79">
        <f t="shared" si="15"/>
        <v>83.219359999999995</v>
      </c>
    </row>
    <row r="126" spans="2:10" x14ac:dyDescent="0.3">
      <c r="B126" s="51"/>
      <c r="C126" s="41"/>
      <c r="D126" s="41">
        <v>32</v>
      </c>
      <c r="E126" s="42"/>
      <c r="F126" s="28" t="s">
        <v>12</v>
      </c>
      <c r="G126" s="63">
        <v>25000</v>
      </c>
      <c r="H126" s="63"/>
      <c r="I126" s="63">
        <f>SUM(I127:I129)</f>
        <v>20804.84</v>
      </c>
      <c r="J126" s="55">
        <f t="shared" si="15"/>
        <v>83.219359999999995</v>
      </c>
    </row>
    <row r="127" spans="2:10" x14ac:dyDescent="0.3">
      <c r="B127" s="174">
        <v>3211</v>
      </c>
      <c r="C127" s="174"/>
      <c r="D127" s="174"/>
      <c r="E127" s="174"/>
      <c r="F127" s="28" t="s">
        <v>28</v>
      </c>
      <c r="G127" s="63"/>
      <c r="H127" s="63"/>
      <c r="I127" s="63">
        <v>8450</v>
      </c>
      <c r="J127" s="55"/>
    </row>
    <row r="128" spans="2:10" x14ac:dyDescent="0.3">
      <c r="B128" s="174">
        <v>3221</v>
      </c>
      <c r="C128" s="174"/>
      <c r="D128" s="174"/>
      <c r="E128" s="174"/>
      <c r="F128" s="28" t="s">
        <v>86</v>
      </c>
      <c r="G128" s="63"/>
      <c r="H128" s="63"/>
      <c r="I128" s="63">
        <v>24.48</v>
      </c>
      <c r="J128" s="55"/>
    </row>
    <row r="129" spans="2:10" x14ac:dyDescent="0.3">
      <c r="B129" s="174">
        <v>3222</v>
      </c>
      <c r="C129" s="174"/>
      <c r="D129" s="174"/>
      <c r="E129" s="174"/>
      <c r="F129" s="28" t="s">
        <v>87</v>
      </c>
      <c r="G129" s="63"/>
      <c r="H129" s="63"/>
      <c r="I129" s="63">
        <v>12330.36</v>
      </c>
      <c r="J129" s="55"/>
    </row>
    <row r="130" spans="2:10" ht="26.4" x14ac:dyDescent="0.3">
      <c r="B130" s="175" t="s">
        <v>198</v>
      </c>
      <c r="C130" s="175"/>
      <c r="D130" s="175"/>
      <c r="E130" s="175"/>
      <c r="F130" s="96" t="s">
        <v>199</v>
      </c>
      <c r="G130" s="97">
        <f>G131+G141+G148+G150+G154+G157</f>
        <v>1495521</v>
      </c>
      <c r="H130" s="97">
        <f>H131+H141+H148+H150+H154+H157</f>
        <v>0</v>
      </c>
      <c r="I130" s="97">
        <f>I131+I141+I148+I150+I154+I157</f>
        <v>1133929.94</v>
      </c>
      <c r="J130" s="92">
        <f t="shared" si="15"/>
        <v>75.821733028155407</v>
      </c>
    </row>
    <row r="131" spans="2:10" ht="15" customHeight="1" x14ac:dyDescent="0.3">
      <c r="B131" s="52"/>
      <c r="C131" s="93" t="s">
        <v>176</v>
      </c>
      <c r="D131" s="93"/>
      <c r="E131" s="76"/>
      <c r="F131" s="94" t="s">
        <v>167</v>
      </c>
      <c r="G131" s="99">
        <f>G132+G139</f>
        <v>1186098</v>
      </c>
      <c r="H131" s="99"/>
      <c r="I131" s="99">
        <f>I132+I139</f>
        <v>399407.42000000004</v>
      </c>
      <c r="J131" s="79">
        <f t="shared" si="15"/>
        <v>33.674065718009814</v>
      </c>
    </row>
    <row r="132" spans="2:10" ht="26.4" x14ac:dyDescent="0.3">
      <c r="B132" s="51"/>
      <c r="C132" s="41"/>
      <c r="D132" s="41">
        <v>42</v>
      </c>
      <c r="E132" s="42"/>
      <c r="F132" s="40" t="s">
        <v>125</v>
      </c>
      <c r="G132" s="63">
        <v>526655</v>
      </c>
      <c r="H132" s="63"/>
      <c r="I132" s="63">
        <f>SUM(I133:I138)</f>
        <v>223482.97000000003</v>
      </c>
      <c r="J132" s="55">
        <f t="shared" si="15"/>
        <v>42.434415319326703</v>
      </c>
    </row>
    <row r="133" spans="2:10" x14ac:dyDescent="0.3">
      <c r="B133" s="174">
        <v>4221</v>
      </c>
      <c r="C133" s="174"/>
      <c r="D133" s="174"/>
      <c r="E133" s="174"/>
      <c r="F133" s="28" t="s">
        <v>129</v>
      </c>
      <c r="G133" s="63"/>
      <c r="H133" s="63"/>
      <c r="I133" s="58">
        <v>126727.02</v>
      </c>
      <c r="J133" s="55"/>
    </row>
    <row r="134" spans="2:10" x14ac:dyDescent="0.3">
      <c r="B134" s="174">
        <v>4222</v>
      </c>
      <c r="C134" s="174"/>
      <c r="D134" s="174"/>
      <c r="E134" s="174"/>
      <c r="F134" s="28" t="s">
        <v>130</v>
      </c>
      <c r="G134" s="63"/>
      <c r="H134" s="63"/>
      <c r="I134" s="58">
        <v>30175.56</v>
      </c>
      <c r="J134" s="55"/>
    </row>
    <row r="135" spans="2:10" x14ac:dyDescent="0.3">
      <c r="B135" s="174">
        <v>4223</v>
      </c>
      <c r="C135" s="174"/>
      <c r="D135" s="174"/>
      <c r="E135" s="174"/>
      <c r="F135" s="28" t="s">
        <v>131</v>
      </c>
      <c r="G135" s="63"/>
      <c r="H135" s="63"/>
      <c r="I135" s="58">
        <v>8331.0300000000007</v>
      </c>
      <c r="J135" s="55"/>
    </row>
    <row r="136" spans="2:10" x14ac:dyDescent="0.3">
      <c r="B136" s="174">
        <v>4224</v>
      </c>
      <c r="C136" s="174"/>
      <c r="D136" s="174"/>
      <c r="E136" s="174"/>
      <c r="F136" s="28" t="s">
        <v>132</v>
      </c>
      <c r="G136" s="63"/>
      <c r="H136" s="63"/>
      <c r="I136" s="58">
        <v>4025.17</v>
      </c>
      <c r="J136" s="55"/>
    </row>
    <row r="137" spans="2:10" ht="28.5" customHeight="1" x14ac:dyDescent="0.3">
      <c r="B137" s="174">
        <v>4227</v>
      </c>
      <c r="C137" s="174"/>
      <c r="D137" s="174"/>
      <c r="E137" s="174"/>
      <c r="F137" s="40" t="s">
        <v>133</v>
      </c>
      <c r="G137" s="63"/>
      <c r="H137" s="63"/>
      <c r="I137" s="58">
        <v>20517</v>
      </c>
      <c r="J137" s="55"/>
    </row>
    <row r="138" spans="2:10" x14ac:dyDescent="0.3">
      <c r="B138" s="174">
        <v>4231</v>
      </c>
      <c r="C138" s="174"/>
      <c r="D138" s="174"/>
      <c r="E138" s="174"/>
      <c r="F138" s="28" t="s">
        <v>135</v>
      </c>
      <c r="G138" s="63"/>
      <c r="H138" s="63"/>
      <c r="I138" s="58">
        <v>33707.19</v>
      </c>
      <c r="J138" s="55"/>
    </row>
    <row r="139" spans="2:10" ht="26.4" x14ac:dyDescent="0.3">
      <c r="B139" s="51"/>
      <c r="C139" s="41"/>
      <c r="D139" s="41">
        <v>45</v>
      </c>
      <c r="E139" s="42"/>
      <c r="F139" s="40" t="s">
        <v>138</v>
      </c>
      <c r="G139" s="63">
        <v>659443</v>
      </c>
      <c r="H139" s="63"/>
      <c r="I139" s="63">
        <f>I140</f>
        <v>175924.45</v>
      </c>
      <c r="J139" s="55">
        <f t="shared" ref="J139:J196" si="16">I139/G139*100</f>
        <v>26.677734087707357</v>
      </c>
    </row>
    <row r="140" spans="2:10" ht="27.75" customHeight="1" x14ac:dyDescent="0.3">
      <c r="B140" s="174">
        <v>4511</v>
      </c>
      <c r="C140" s="174"/>
      <c r="D140" s="174"/>
      <c r="E140" s="174"/>
      <c r="F140" s="40" t="s">
        <v>139</v>
      </c>
      <c r="G140" s="63"/>
      <c r="H140" s="63"/>
      <c r="I140" s="63">
        <v>175924.45</v>
      </c>
      <c r="J140" s="55"/>
    </row>
    <row r="141" spans="2:10" ht="15" customHeight="1" x14ac:dyDescent="0.3">
      <c r="B141" s="100"/>
      <c r="C141" s="93" t="s">
        <v>180</v>
      </c>
      <c r="D141" s="93"/>
      <c r="E141" s="76"/>
      <c r="F141" s="94" t="s">
        <v>169</v>
      </c>
      <c r="G141" s="99">
        <f>G142+G146</f>
        <v>132723</v>
      </c>
      <c r="H141" s="99"/>
      <c r="I141" s="99">
        <f>I142+I146</f>
        <v>654067.5</v>
      </c>
      <c r="J141" s="79">
        <f t="shared" si="16"/>
        <v>492.8064465088944</v>
      </c>
    </row>
    <row r="142" spans="2:10" ht="26.4" x14ac:dyDescent="0.3">
      <c r="B142" s="51"/>
      <c r="C142" s="41"/>
      <c r="D142" s="41">
        <v>42</v>
      </c>
      <c r="E142" s="42"/>
      <c r="F142" s="40" t="s">
        <v>125</v>
      </c>
      <c r="G142" s="63">
        <v>132723</v>
      </c>
      <c r="H142" s="63"/>
      <c r="I142" s="63">
        <f>SUM(I143:I145)</f>
        <v>415783.5</v>
      </c>
      <c r="J142" s="55">
        <f t="shared" si="16"/>
        <v>313.27162586740809</v>
      </c>
    </row>
    <row r="143" spans="2:10" x14ac:dyDescent="0.3">
      <c r="B143" s="174">
        <v>4221</v>
      </c>
      <c r="C143" s="174"/>
      <c r="D143" s="174"/>
      <c r="E143" s="174"/>
      <c r="F143" s="28" t="s">
        <v>129</v>
      </c>
      <c r="G143" s="63"/>
      <c r="H143" s="63"/>
      <c r="I143" s="59">
        <v>93331</v>
      </c>
      <c r="J143" s="55"/>
    </row>
    <row r="144" spans="2:10" x14ac:dyDescent="0.3">
      <c r="B144" s="174">
        <v>4224</v>
      </c>
      <c r="C144" s="174"/>
      <c r="D144" s="174"/>
      <c r="E144" s="174"/>
      <c r="F144" s="28" t="s">
        <v>132</v>
      </c>
      <c r="G144" s="63"/>
      <c r="H144" s="63"/>
      <c r="I144" s="59">
        <v>246567.5</v>
      </c>
      <c r="J144" s="55"/>
    </row>
    <row r="145" spans="2:10" ht="24.75" customHeight="1" x14ac:dyDescent="0.3">
      <c r="B145" s="174">
        <v>4227</v>
      </c>
      <c r="C145" s="174"/>
      <c r="D145" s="174"/>
      <c r="E145" s="174"/>
      <c r="F145" s="40" t="s">
        <v>133</v>
      </c>
      <c r="G145" s="63"/>
      <c r="H145" s="63"/>
      <c r="I145" s="59">
        <v>75885</v>
      </c>
      <c r="J145" s="55"/>
    </row>
    <row r="146" spans="2:10" ht="26.4" x14ac:dyDescent="0.3">
      <c r="B146" s="51"/>
      <c r="C146" s="41"/>
      <c r="D146" s="41">
        <v>45</v>
      </c>
      <c r="E146" s="42"/>
      <c r="F146" s="40" t="s">
        <v>138</v>
      </c>
      <c r="G146" s="63">
        <v>0</v>
      </c>
      <c r="H146" s="63"/>
      <c r="I146" s="63">
        <f>I147</f>
        <v>238284</v>
      </c>
      <c r="J146" s="55">
        <v>0</v>
      </c>
    </row>
    <row r="147" spans="2:10" ht="29.25" customHeight="1" x14ac:dyDescent="0.3">
      <c r="B147" s="174">
        <v>4511</v>
      </c>
      <c r="C147" s="174"/>
      <c r="D147" s="174"/>
      <c r="E147" s="174"/>
      <c r="F147" s="40" t="s">
        <v>139</v>
      </c>
      <c r="G147" s="63"/>
      <c r="H147" s="63"/>
      <c r="I147" s="63">
        <v>238284</v>
      </c>
      <c r="J147" s="55"/>
    </row>
    <row r="148" spans="2:10" ht="15" customHeight="1" x14ac:dyDescent="0.3">
      <c r="B148" s="52"/>
      <c r="C148" s="93" t="s">
        <v>177</v>
      </c>
      <c r="D148" s="93"/>
      <c r="E148" s="76"/>
      <c r="F148" s="94" t="s">
        <v>170</v>
      </c>
      <c r="G148" s="99">
        <f>G149</f>
        <v>55980</v>
      </c>
      <c r="H148" s="99"/>
      <c r="I148" s="99">
        <v>0</v>
      </c>
      <c r="J148" s="79">
        <f t="shared" si="16"/>
        <v>0</v>
      </c>
    </row>
    <row r="149" spans="2:10" ht="26.4" x14ac:dyDescent="0.3">
      <c r="B149" s="51"/>
      <c r="C149" s="41"/>
      <c r="D149" s="41">
        <v>45</v>
      </c>
      <c r="E149" s="42"/>
      <c r="F149" s="40" t="s">
        <v>138</v>
      </c>
      <c r="G149" s="63">
        <v>55980</v>
      </c>
      <c r="H149" s="63"/>
      <c r="I149" s="63">
        <v>0</v>
      </c>
      <c r="J149" s="55">
        <f t="shared" si="16"/>
        <v>0</v>
      </c>
    </row>
    <row r="150" spans="2:10" ht="15" customHeight="1" x14ac:dyDescent="0.3">
      <c r="B150" s="100"/>
      <c r="C150" s="93" t="s">
        <v>181</v>
      </c>
      <c r="D150" s="93"/>
      <c r="E150" s="76"/>
      <c r="F150" s="94" t="s">
        <v>171</v>
      </c>
      <c r="G150" s="99">
        <f>G151</f>
        <v>35420</v>
      </c>
      <c r="H150" s="99">
        <f t="shared" ref="H150:I150" si="17">H151</f>
        <v>0</v>
      </c>
      <c r="I150" s="99">
        <f t="shared" si="17"/>
        <v>48207.83</v>
      </c>
      <c r="J150" s="79">
        <f t="shared" si="16"/>
        <v>136.10341614906832</v>
      </c>
    </row>
    <row r="151" spans="2:10" ht="26.4" x14ac:dyDescent="0.3">
      <c r="B151" s="51"/>
      <c r="C151" s="41"/>
      <c r="D151" s="41">
        <v>42</v>
      </c>
      <c r="E151" s="42"/>
      <c r="F151" s="40" t="s">
        <v>125</v>
      </c>
      <c r="G151" s="63">
        <v>35420</v>
      </c>
      <c r="H151" s="63"/>
      <c r="I151" s="63">
        <f>I152+I153</f>
        <v>48207.83</v>
      </c>
      <c r="J151" s="55">
        <f t="shared" si="16"/>
        <v>136.10341614906832</v>
      </c>
    </row>
    <row r="152" spans="2:10" x14ac:dyDescent="0.3">
      <c r="B152" s="174">
        <v>4224</v>
      </c>
      <c r="C152" s="174"/>
      <c r="D152" s="174"/>
      <c r="E152" s="174"/>
      <c r="F152" s="28" t="s">
        <v>132</v>
      </c>
      <c r="G152" s="63"/>
      <c r="H152" s="63"/>
      <c r="I152" s="63">
        <v>28887.83</v>
      </c>
      <c r="J152" s="55"/>
    </row>
    <row r="153" spans="2:10" ht="24.75" customHeight="1" x14ac:dyDescent="0.3">
      <c r="B153" s="174">
        <v>4227</v>
      </c>
      <c r="C153" s="174"/>
      <c r="D153" s="174"/>
      <c r="E153" s="174"/>
      <c r="F153" s="40" t="s">
        <v>133</v>
      </c>
      <c r="G153" s="63"/>
      <c r="H153" s="63"/>
      <c r="I153" s="63">
        <v>19320</v>
      </c>
      <c r="J153" s="55"/>
    </row>
    <row r="154" spans="2:10" ht="15" customHeight="1" x14ac:dyDescent="0.3">
      <c r="B154" s="100"/>
      <c r="C154" s="93" t="s">
        <v>182</v>
      </c>
      <c r="D154" s="93"/>
      <c r="E154" s="76"/>
      <c r="F154" s="94" t="s">
        <v>172</v>
      </c>
      <c r="G154" s="99">
        <f>G155</f>
        <v>35000</v>
      </c>
      <c r="H154" s="99"/>
      <c r="I154" s="99">
        <f>I155</f>
        <v>23248.75</v>
      </c>
      <c r="J154" s="79">
        <f t="shared" si="16"/>
        <v>66.424999999999997</v>
      </c>
    </row>
    <row r="155" spans="2:10" ht="26.4" x14ac:dyDescent="0.3">
      <c r="B155" s="51"/>
      <c r="C155" s="41"/>
      <c r="D155" s="41">
        <v>42</v>
      </c>
      <c r="E155" s="42"/>
      <c r="F155" s="40" t="s">
        <v>125</v>
      </c>
      <c r="G155" s="63">
        <v>35000</v>
      </c>
      <c r="H155" s="63"/>
      <c r="I155" s="63">
        <f>I156</f>
        <v>23248.75</v>
      </c>
      <c r="J155" s="55">
        <f t="shared" si="16"/>
        <v>66.424999999999997</v>
      </c>
    </row>
    <row r="156" spans="2:10" x14ac:dyDescent="0.3">
      <c r="B156" s="174">
        <v>4224</v>
      </c>
      <c r="C156" s="174"/>
      <c r="D156" s="174"/>
      <c r="E156" s="174"/>
      <c r="F156" s="28" t="s">
        <v>132</v>
      </c>
      <c r="G156" s="63"/>
      <c r="H156" s="63"/>
      <c r="I156" s="63">
        <v>23248.75</v>
      </c>
      <c r="J156" s="55"/>
    </row>
    <row r="157" spans="2:10" ht="15" customHeight="1" x14ac:dyDescent="0.3">
      <c r="B157" s="100"/>
      <c r="C157" s="93" t="s">
        <v>183</v>
      </c>
      <c r="D157" s="93"/>
      <c r="E157" s="76"/>
      <c r="F157" s="94" t="s">
        <v>173</v>
      </c>
      <c r="G157" s="99">
        <f>G158+G161</f>
        <v>50300</v>
      </c>
      <c r="H157" s="99">
        <f t="shared" ref="H157:I157" si="18">H158+H161</f>
        <v>0</v>
      </c>
      <c r="I157" s="99">
        <f t="shared" si="18"/>
        <v>8998.4399999999987</v>
      </c>
      <c r="J157" s="79">
        <f t="shared" si="16"/>
        <v>17.889542743538765</v>
      </c>
    </row>
    <row r="158" spans="2:10" ht="26.4" x14ac:dyDescent="0.3">
      <c r="B158" s="51"/>
      <c r="C158" s="41"/>
      <c r="D158" s="41">
        <v>42</v>
      </c>
      <c r="E158" s="42"/>
      <c r="F158" s="40" t="s">
        <v>125</v>
      </c>
      <c r="G158" s="63">
        <v>50000</v>
      </c>
      <c r="H158" s="63"/>
      <c r="I158" s="63">
        <f>I159+I160</f>
        <v>8998.4399999999987</v>
      </c>
      <c r="J158" s="55">
        <f t="shared" si="16"/>
        <v>17.996879999999997</v>
      </c>
    </row>
    <row r="159" spans="2:10" x14ac:dyDescent="0.3">
      <c r="B159" s="174">
        <v>4221</v>
      </c>
      <c r="C159" s="174"/>
      <c r="D159" s="174"/>
      <c r="E159" s="174"/>
      <c r="F159" s="28" t="s">
        <v>129</v>
      </c>
      <c r="G159" s="63"/>
      <c r="H159" s="63"/>
      <c r="I159" s="63">
        <v>4151.37</v>
      </c>
      <c r="J159" s="55"/>
    </row>
    <row r="160" spans="2:10" ht="27" customHeight="1" x14ac:dyDescent="0.3">
      <c r="B160" s="174">
        <v>4227</v>
      </c>
      <c r="C160" s="174"/>
      <c r="D160" s="174"/>
      <c r="E160" s="174"/>
      <c r="F160" s="40" t="s">
        <v>133</v>
      </c>
      <c r="G160" s="63"/>
      <c r="H160" s="63"/>
      <c r="I160" s="63">
        <v>4847.07</v>
      </c>
      <c r="J160" s="55"/>
    </row>
    <row r="161" spans="2:10" ht="26.4" x14ac:dyDescent="0.3">
      <c r="B161" s="51"/>
      <c r="C161" s="41"/>
      <c r="D161" s="41">
        <v>45</v>
      </c>
      <c r="E161" s="42"/>
      <c r="F161" s="40" t="s">
        <v>138</v>
      </c>
      <c r="G161" s="63">
        <v>300</v>
      </c>
      <c r="H161" s="63"/>
      <c r="I161" s="63">
        <v>0</v>
      </c>
      <c r="J161" s="55">
        <f t="shared" si="16"/>
        <v>0</v>
      </c>
    </row>
    <row r="162" spans="2:10" ht="15" customHeight="1" x14ac:dyDescent="0.3">
      <c r="B162" s="175" t="s">
        <v>200</v>
      </c>
      <c r="C162" s="175"/>
      <c r="D162" s="175"/>
      <c r="E162" s="175"/>
      <c r="F162" s="96" t="s">
        <v>202</v>
      </c>
      <c r="G162" s="97">
        <f>G163+G168</f>
        <v>47200</v>
      </c>
      <c r="H162" s="97">
        <f t="shared" ref="H162:I162" si="19">H163+H168</f>
        <v>0</v>
      </c>
      <c r="I162" s="97">
        <f t="shared" si="19"/>
        <v>28109.53</v>
      </c>
      <c r="J162" s="92">
        <f t="shared" si="16"/>
        <v>59.554088983050846</v>
      </c>
    </row>
    <row r="163" spans="2:10" ht="15" customHeight="1" x14ac:dyDescent="0.3">
      <c r="B163" s="52"/>
      <c r="C163" s="93" t="s">
        <v>176</v>
      </c>
      <c r="D163" s="93"/>
      <c r="E163" s="76"/>
      <c r="F163" s="94" t="s">
        <v>167</v>
      </c>
      <c r="G163" s="99">
        <f>G164+G166</f>
        <v>10844</v>
      </c>
      <c r="H163" s="99"/>
      <c r="I163" s="99">
        <f>I164+I166</f>
        <v>6840.15</v>
      </c>
      <c r="J163" s="79">
        <f t="shared" si="16"/>
        <v>63.077738841755803</v>
      </c>
    </row>
    <row r="164" spans="2:10" ht="26.4" x14ac:dyDescent="0.3">
      <c r="B164" s="51"/>
      <c r="C164" s="41"/>
      <c r="D164" s="41">
        <v>41</v>
      </c>
      <c r="E164" s="42"/>
      <c r="F164" s="40" t="s">
        <v>5</v>
      </c>
      <c r="G164" s="63">
        <v>5165</v>
      </c>
      <c r="H164" s="63"/>
      <c r="I164" s="63">
        <f>I165</f>
        <v>4840.1499999999996</v>
      </c>
      <c r="J164" s="55">
        <f t="shared" si="16"/>
        <v>93.710551790900283</v>
      </c>
    </row>
    <row r="165" spans="2:10" x14ac:dyDescent="0.3">
      <c r="B165" s="174">
        <v>4123</v>
      </c>
      <c r="C165" s="174"/>
      <c r="D165" s="174"/>
      <c r="E165" s="174"/>
      <c r="F165" s="28" t="s">
        <v>124</v>
      </c>
      <c r="G165" s="63"/>
      <c r="H165" s="63"/>
      <c r="I165" s="63">
        <v>4840.1499999999996</v>
      </c>
      <c r="J165" s="55"/>
    </row>
    <row r="166" spans="2:10" ht="26.4" x14ac:dyDescent="0.3">
      <c r="B166" s="51"/>
      <c r="C166" s="41"/>
      <c r="D166" s="41">
        <v>42</v>
      </c>
      <c r="E166" s="42"/>
      <c r="F166" s="40" t="s">
        <v>125</v>
      </c>
      <c r="G166" s="63">
        <v>5679</v>
      </c>
      <c r="H166" s="63"/>
      <c r="I166" s="63">
        <f>I167</f>
        <v>2000</v>
      </c>
      <c r="J166" s="55">
        <f t="shared" si="16"/>
        <v>35.217467864060573</v>
      </c>
    </row>
    <row r="167" spans="2:10" x14ac:dyDescent="0.3">
      <c r="B167" s="174">
        <v>4262</v>
      </c>
      <c r="C167" s="174"/>
      <c r="D167" s="174"/>
      <c r="E167" s="174"/>
      <c r="F167" s="28" t="s">
        <v>137</v>
      </c>
      <c r="G167" s="63"/>
      <c r="H167" s="63"/>
      <c r="I167" s="63">
        <v>2000</v>
      </c>
      <c r="J167" s="55"/>
    </row>
    <row r="168" spans="2:10" ht="15" customHeight="1" x14ac:dyDescent="0.3">
      <c r="B168" s="101"/>
      <c r="C168" s="93" t="s">
        <v>179</v>
      </c>
      <c r="D168" s="93"/>
      <c r="E168" s="76"/>
      <c r="F168" s="102" t="s">
        <v>168</v>
      </c>
      <c r="G168" s="103">
        <f>G169+G171</f>
        <v>36356</v>
      </c>
      <c r="H168" s="103">
        <f t="shared" ref="H168:I168" si="20">H169+H171</f>
        <v>0</v>
      </c>
      <c r="I168" s="103">
        <f t="shared" si="20"/>
        <v>21269.379999999997</v>
      </c>
      <c r="J168" s="79">
        <f t="shared" si="16"/>
        <v>58.503080646935842</v>
      </c>
    </row>
    <row r="169" spans="2:10" ht="26.4" x14ac:dyDescent="0.3">
      <c r="B169" s="51"/>
      <c r="C169" s="41"/>
      <c r="D169" s="41">
        <v>41</v>
      </c>
      <c r="E169" s="42"/>
      <c r="F169" s="40" t="s">
        <v>5</v>
      </c>
      <c r="G169" s="63">
        <v>10485</v>
      </c>
      <c r="H169" s="63"/>
      <c r="I169" s="63">
        <f>I170</f>
        <v>10485</v>
      </c>
      <c r="J169" s="55">
        <f t="shared" si="16"/>
        <v>100</v>
      </c>
    </row>
    <row r="170" spans="2:10" x14ac:dyDescent="0.3">
      <c r="B170" s="174">
        <v>4123</v>
      </c>
      <c r="C170" s="174"/>
      <c r="D170" s="174"/>
      <c r="E170" s="174"/>
      <c r="F170" s="28" t="s">
        <v>124</v>
      </c>
      <c r="G170" s="63"/>
      <c r="H170" s="63"/>
      <c r="I170" s="63">
        <v>10485</v>
      </c>
      <c r="J170" s="55"/>
    </row>
    <row r="171" spans="2:10" ht="26.4" x14ac:dyDescent="0.3">
      <c r="B171" s="51"/>
      <c r="C171" s="41"/>
      <c r="D171" s="41">
        <v>42</v>
      </c>
      <c r="E171" s="42"/>
      <c r="F171" s="40" t="s">
        <v>125</v>
      </c>
      <c r="G171" s="63">
        <v>25871</v>
      </c>
      <c r="H171" s="63"/>
      <c r="I171" s="63">
        <f>I172</f>
        <v>10784.38</v>
      </c>
      <c r="J171" s="55">
        <f t="shared" si="16"/>
        <v>41.685207375053146</v>
      </c>
    </row>
    <row r="172" spans="2:10" x14ac:dyDescent="0.3">
      <c r="B172" s="174">
        <v>4262</v>
      </c>
      <c r="C172" s="174"/>
      <c r="D172" s="174"/>
      <c r="E172" s="174"/>
      <c r="F172" s="28" t="s">
        <v>137</v>
      </c>
      <c r="G172" s="63"/>
      <c r="H172" s="63"/>
      <c r="I172" s="63">
        <v>10784.38</v>
      </c>
      <c r="J172" s="55"/>
    </row>
    <row r="173" spans="2:10" ht="25.5" customHeight="1" x14ac:dyDescent="0.3">
      <c r="B173" s="175" t="s">
        <v>201</v>
      </c>
      <c r="C173" s="175"/>
      <c r="D173" s="175"/>
      <c r="E173" s="175"/>
      <c r="F173" s="96" t="s">
        <v>203</v>
      </c>
      <c r="G173" s="97">
        <f>G174+G179+G182</f>
        <v>1139375</v>
      </c>
      <c r="H173" s="97">
        <f t="shared" ref="H173" si="21">H174+H179+H182</f>
        <v>0</v>
      </c>
      <c r="I173" s="97">
        <f>I174+I179+I182</f>
        <v>741866.99</v>
      </c>
      <c r="J173" s="92">
        <f t="shared" si="16"/>
        <v>65.111748985189237</v>
      </c>
    </row>
    <row r="174" spans="2:10" ht="15" customHeight="1" x14ac:dyDescent="0.3">
      <c r="B174" s="101"/>
      <c r="C174" s="93" t="s">
        <v>176</v>
      </c>
      <c r="D174" s="93"/>
      <c r="E174" s="76"/>
      <c r="F174" s="102" t="s">
        <v>167</v>
      </c>
      <c r="G174" s="103">
        <f t="shared" ref="G174:H174" si="22">G175</f>
        <v>205088</v>
      </c>
      <c r="H174" s="103">
        <f t="shared" si="22"/>
        <v>0</v>
      </c>
      <c r="I174" s="103">
        <f>I175</f>
        <v>53976.81</v>
      </c>
      <c r="J174" s="79">
        <f t="shared" si="16"/>
        <v>26.31885337026057</v>
      </c>
    </row>
    <row r="175" spans="2:10" x14ac:dyDescent="0.3">
      <c r="B175" s="51"/>
      <c r="C175" s="41"/>
      <c r="D175" s="41">
        <v>32</v>
      </c>
      <c r="E175" s="42"/>
      <c r="F175" s="28" t="s">
        <v>12</v>
      </c>
      <c r="G175" s="63">
        <v>205088</v>
      </c>
      <c r="H175" s="63"/>
      <c r="I175" s="63">
        <f>I176+I177</f>
        <v>53976.81</v>
      </c>
      <c r="J175" s="55">
        <f t="shared" si="16"/>
        <v>26.31885337026057</v>
      </c>
    </row>
    <row r="176" spans="2:10" ht="26.4" x14ac:dyDescent="0.3">
      <c r="B176" s="174">
        <v>3224</v>
      </c>
      <c r="C176" s="174"/>
      <c r="D176" s="174"/>
      <c r="E176" s="174"/>
      <c r="F176" s="40" t="s">
        <v>89</v>
      </c>
      <c r="G176" s="63"/>
      <c r="H176" s="63"/>
      <c r="I176" s="63">
        <v>28634.3</v>
      </c>
      <c r="J176" s="55"/>
    </row>
    <row r="177" spans="2:10" x14ac:dyDescent="0.3">
      <c r="B177" s="174">
        <v>3232</v>
      </c>
      <c r="C177" s="174"/>
      <c r="D177" s="174"/>
      <c r="E177" s="174"/>
      <c r="F177" s="28" t="s">
        <v>94</v>
      </c>
      <c r="G177" s="63"/>
      <c r="H177" s="63"/>
      <c r="I177" s="63">
        <v>25342.51</v>
      </c>
      <c r="J177" s="55"/>
    </row>
    <row r="178" spans="2:10" ht="15" customHeight="1" x14ac:dyDescent="0.3">
      <c r="B178" s="52"/>
      <c r="C178" s="93" t="s">
        <v>179</v>
      </c>
      <c r="D178" s="93"/>
      <c r="E178" s="76"/>
      <c r="F178" s="94" t="s">
        <v>168</v>
      </c>
      <c r="G178" s="99">
        <f>G179+G182</f>
        <v>934287</v>
      </c>
      <c r="H178" s="99">
        <f t="shared" ref="H178" si="23">H179+H182</f>
        <v>0</v>
      </c>
      <c r="I178" s="99">
        <f>I179</f>
        <v>589551.68000000005</v>
      </c>
      <c r="J178" s="79">
        <f t="shared" si="16"/>
        <v>63.101774936395351</v>
      </c>
    </row>
    <row r="179" spans="2:10" x14ac:dyDescent="0.3">
      <c r="B179" s="51"/>
      <c r="C179" s="41"/>
      <c r="D179" s="41">
        <v>32</v>
      </c>
      <c r="E179" s="42"/>
      <c r="F179" s="28" t="s">
        <v>12</v>
      </c>
      <c r="G179" s="63">
        <v>934287</v>
      </c>
      <c r="H179" s="63"/>
      <c r="I179" s="63">
        <f>I180+I181</f>
        <v>589551.68000000005</v>
      </c>
      <c r="J179" s="55">
        <f t="shared" si="16"/>
        <v>63.101774936395351</v>
      </c>
    </row>
    <row r="180" spans="2:10" ht="26.4" x14ac:dyDescent="0.3">
      <c r="B180" s="174">
        <v>3224</v>
      </c>
      <c r="C180" s="174"/>
      <c r="D180" s="174"/>
      <c r="E180" s="174"/>
      <c r="F180" s="40" t="s">
        <v>89</v>
      </c>
      <c r="G180" s="63"/>
      <c r="H180" s="63"/>
      <c r="I180" s="58">
        <v>101423.86</v>
      </c>
      <c r="J180" s="55"/>
    </row>
    <row r="181" spans="2:10" x14ac:dyDescent="0.3">
      <c r="B181" s="174">
        <v>3232</v>
      </c>
      <c r="C181" s="174"/>
      <c r="D181" s="174"/>
      <c r="E181" s="174"/>
      <c r="F181" s="28" t="s">
        <v>94</v>
      </c>
      <c r="G181" s="63"/>
      <c r="H181" s="63"/>
      <c r="I181" s="58">
        <v>488127.82</v>
      </c>
      <c r="J181" s="55"/>
    </row>
    <row r="182" spans="2:10" ht="15" customHeight="1" x14ac:dyDescent="0.3">
      <c r="B182" s="100"/>
      <c r="C182" s="93" t="s">
        <v>180</v>
      </c>
      <c r="D182" s="93"/>
      <c r="E182" s="76"/>
      <c r="F182" s="94" t="s">
        <v>169</v>
      </c>
      <c r="G182" s="99">
        <f>G183</f>
        <v>0</v>
      </c>
      <c r="H182" s="99">
        <f t="shared" ref="H182:I182" si="24">H183</f>
        <v>0</v>
      </c>
      <c r="I182" s="99">
        <f t="shared" si="24"/>
        <v>98338.5</v>
      </c>
      <c r="J182" s="79">
        <v>0</v>
      </c>
    </row>
    <row r="183" spans="2:10" x14ac:dyDescent="0.3">
      <c r="B183" s="51"/>
      <c r="C183" s="41"/>
      <c r="D183" s="41">
        <v>32</v>
      </c>
      <c r="E183" s="42"/>
      <c r="F183" s="28" t="s">
        <v>12</v>
      </c>
      <c r="G183" s="63">
        <v>0</v>
      </c>
      <c r="H183" s="63"/>
      <c r="I183" s="63">
        <f>I184</f>
        <v>98338.5</v>
      </c>
      <c r="J183" s="55">
        <v>0</v>
      </c>
    </row>
    <row r="184" spans="2:10" x14ac:dyDescent="0.3">
      <c r="B184" s="174">
        <v>3232</v>
      </c>
      <c r="C184" s="174"/>
      <c r="D184" s="174"/>
      <c r="E184" s="174"/>
      <c r="F184" s="28" t="s">
        <v>94</v>
      </c>
      <c r="G184" s="63"/>
      <c r="H184" s="63"/>
      <c r="I184" s="63">
        <v>98338.5</v>
      </c>
      <c r="J184" s="55"/>
    </row>
    <row r="185" spans="2:10" ht="15" customHeight="1" x14ac:dyDescent="0.3">
      <c r="B185" s="175" t="s">
        <v>204</v>
      </c>
      <c r="C185" s="175"/>
      <c r="D185" s="175"/>
      <c r="E185" s="175"/>
      <c r="F185" s="96" t="s">
        <v>205</v>
      </c>
      <c r="G185" s="97">
        <f>G186+G192+G199</f>
        <v>1398930</v>
      </c>
      <c r="H185" s="97">
        <f t="shared" ref="H185:I185" si="25">H186+H192+H199</f>
        <v>0</v>
      </c>
      <c r="I185" s="97">
        <f t="shared" si="25"/>
        <v>1936153.49</v>
      </c>
      <c r="J185" s="92">
        <f t="shared" si="16"/>
        <v>138.40245687775655</v>
      </c>
    </row>
    <row r="186" spans="2:10" ht="15" customHeight="1" x14ac:dyDescent="0.3">
      <c r="B186" s="100"/>
      <c r="C186" s="93" t="s">
        <v>176</v>
      </c>
      <c r="D186" s="93"/>
      <c r="E186" s="76"/>
      <c r="F186" s="94" t="s">
        <v>167</v>
      </c>
      <c r="G186" s="99">
        <f>G187+G190</f>
        <v>508250</v>
      </c>
      <c r="H186" s="99">
        <f t="shared" ref="H186:I186" si="26">H187+H190</f>
        <v>0</v>
      </c>
      <c r="I186" s="99">
        <f t="shared" si="26"/>
        <v>430279.46</v>
      </c>
      <c r="J186" s="79">
        <f t="shared" si="16"/>
        <v>84.659018199704875</v>
      </c>
    </row>
    <row r="187" spans="2:10" x14ac:dyDescent="0.3">
      <c r="B187" s="51"/>
      <c r="C187" s="41"/>
      <c r="D187" s="41">
        <v>34</v>
      </c>
      <c r="E187" s="42"/>
      <c r="F187" s="28" t="s">
        <v>109</v>
      </c>
      <c r="G187" s="63">
        <v>8250</v>
      </c>
      <c r="H187" s="63"/>
      <c r="I187" s="63">
        <f>I188+I189</f>
        <v>8250</v>
      </c>
      <c r="J187" s="55">
        <f t="shared" si="16"/>
        <v>100</v>
      </c>
    </row>
    <row r="188" spans="2:10" ht="39.6" x14ac:dyDescent="0.3">
      <c r="B188" s="174">
        <v>3422</v>
      </c>
      <c r="C188" s="174"/>
      <c r="D188" s="174"/>
      <c r="E188" s="174"/>
      <c r="F188" s="40" t="s">
        <v>111</v>
      </c>
      <c r="G188" s="63"/>
      <c r="H188" s="63"/>
      <c r="I188" s="58">
        <v>1940.37</v>
      </c>
      <c r="J188" s="55"/>
    </row>
    <row r="189" spans="2:10" ht="39.6" x14ac:dyDescent="0.3">
      <c r="B189" s="174">
        <v>3423</v>
      </c>
      <c r="C189" s="174"/>
      <c r="D189" s="174"/>
      <c r="E189" s="174"/>
      <c r="F189" s="40" t="s">
        <v>112</v>
      </c>
      <c r="G189" s="63"/>
      <c r="H189" s="63"/>
      <c r="I189" s="58">
        <v>6309.63</v>
      </c>
      <c r="J189" s="55"/>
    </row>
    <row r="190" spans="2:10" ht="26.4" x14ac:dyDescent="0.3">
      <c r="B190" s="51"/>
      <c r="C190" s="41"/>
      <c r="D190" s="41">
        <v>54</v>
      </c>
      <c r="E190" s="42"/>
      <c r="F190" s="40" t="s">
        <v>14</v>
      </c>
      <c r="G190" s="63">
        <v>500000</v>
      </c>
      <c r="H190" s="63"/>
      <c r="I190" s="63">
        <f>I191</f>
        <v>422029.46</v>
      </c>
      <c r="J190" s="55">
        <f t="shared" si="16"/>
        <v>84.405892000000009</v>
      </c>
    </row>
    <row r="191" spans="2:10" ht="26.4" x14ac:dyDescent="0.3">
      <c r="B191" s="174">
        <v>5443</v>
      </c>
      <c r="C191" s="174"/>
      <c r="D191" s="174"/>
      <c r="E191" s="174"/>
      <c r="F191" s="40" t="s">
        <v>162</v>
      </c>
      <c r="G191" s="63"/>
      <c r="H191" s="63"/>
      <c r="I191" s="58">
        <v>422029.46</v>
      </c>
      <c r="J191" s="55"/>
    </row>
    <row r="192" spans="2:10" ht="15" customHeight="1" x14ac:dyDescent="0.3">
      <c r="B192" s="52"/>
      <c r="C192" s="93" t="s">
        <v>179</v>
      </c>
      <c r="D192" s="93"/>
      <c r="E192" s="76"/>
      <c r="F192" s="94" t="s">
        <v>168</v>
      </c>
      <c r="G192" s="99">
        <f t="shared" ref="G192:H192" si="27">G193+G196</f>
        <v>359789</v>
      </c>
      <c r="H192" s="99">
        <f t="shared" si="27"/>
        <v>0</v>
      </c>
      <c r="I192" s="99">
        <f>I193+I196</f>
        <v>974983.03</v>
      </c>
      <c r="J192" s="79">
        <f t="shared" si="16"/>
        <v>270.9874481988054</v>
      </c>
    </row>
    <row r="193" spans="2:10" x14ac:dyDescent="0.3">
      <c r="B193" s="51"/>
      <c r="C193" s="41"/>
      <c r="D193" s="41">
        <v>34</v>
      </c>
      <c r="E193" s="42"/>
      <c r="F193" s="28" t="s">
        <v>109</v>
      </c>
      <c r="G193" s="63">
        <v>62231</v>
      </c>
      <c r="H193" s="63"/>
      <c r="I193" s="63">
        <f>I194+I195</f>
        <v>49124.06</v>
      </c>
      <c r="J193" s="55">
        <f t="shared" si="16"/>
        <v>78.93824621169513</v>
      </c>
    </row>
    <row r="194" spans="2:10" ht="39.6" x14ac:dyDescent="0.3">
      <c r="B194" s="174">
        <v>3422</v>
      </c>
      <c r="C194" s="174"/>
      <c r="D194" s="174"/>
      <c r="E194" s="174"/>
      <c r="F194" s="40" t="s">
        <v>111</v>
      </c>
      <c r="G194" s="63"/>
      <c r="H194" s="63"/>
      <c r="I194" s="58">
        <v>3001.63</v>
      </c>
      <c r="J194" s="55"/>
    </row>
    <row r="195" spans="2:10" ht="39.6" x14ac:dyDescent="0.3">
      <c r="B195" s="174">
        <v>3423</v>
      </c>
      <c r="C195" s="174"/>
      <c r="D195" s="174"/>
      <c r="E195" s="174"/>
      <c r="F195" s="40" t="s">
        <v>112</v>
      </c>
      <c r="G195" s="63"/>
      <c r="H195" s="63"/>
      <c r="I195" s="58">
        <v>46122.43</v>
      </c>
      <c r="J195" s="55"/>
    </row>
    <row r="196" spans="2:10" ht="26.4" x14ac:dyDescent="0.3">
      <c r="B196" s="51"/>
      <c r="C196" s="41"/>
      <c r="D196" s="41">
        <v>54</v>
      </c>
      <c r="E196" s="42"/>
      <c r="F196" s="40" t="s">
        <v>14</v>
      </c>
      <c r="G196" s="63">
        <v>297558</v>
      </c>
      <c r="H196" s="63"/>
      <c r="I196" s="63">
        <f>SUM(I197:I198)</f>
        <v>925858.97</v>
      </c>
      <c r="J196" s="55">
        <f t="shared" si="16"/>
        <v>311.15243750798163</v>
      </c>
    </row>
    <row r="197" spans="2:10" ht="26.4" x14ac:dyDescent="0.3">
      <c r="B197" s="174">
        <v>5422</v>
      </c>
      <c r="C197" s="174"/>
      <c r="D197" s="174"/>
      <c r="E197" s="174"/>
      <c r="F197" s="40" t="s">
        <v>160</v>
      </c>
      <c r="G197" s="63"/>
      <c r="H197" s="63"/>
      <c r="I197" s="58">
        <v>119681.53</v>
      </c>
      <c r="J197" s="55"/>
    </row>
    <row r="198" spans="2:10" ht="26.4" x14ac:dyDescent="0.3">
      <c r="B198" s="174">
        <v>5443</v>
      </c>
      <c r="C198" s="174"/>
      <c r="D198" s="174"/>
      <c r="E198" s="174"/>
      <c r="F198" s="40" t="s">
        <v>162</v>
      </c>
      <c r="G198" s="63"/>
      <c r="H198" s="63"/>
      <c r="I198" s="58">
        <v>806177.44</v>
      </c>
      <c r="J198" s="55"/>
    </row>
    <row r="199" spans="2:10" ht="15" customHeight="1" x14ac:dyDescent="0.3">
      <c r="B199" s="98"/>
      <c r="C199" s="75" t="s">
        <v>180</v>
      </c>
      <c r="D199" s="75"/>
      <c r="E199" s="76"/>
      <c r="F199" s="94" t="s">
        <v>169</v>
      </c>
      <c r="G199" s="99">
        <f>G200+G203</f>
        <v>530891</v>
      </c>
      <c r="H199" s="99">
        <f t="shared" ref="H199:I199" si="28">H200+H203</f>
        <v>0</v>
      </c>
      <c r="I199" s="99">
        <f t="shared" si="28"/>
        <v>530891</v>
      </c>
      <c r="J199" s="79">
        <f t="shared" ref="J199:J203" si="29">I199/G199*100</f>
        <v>100</v>
      </c>
    </row>
    <row r="200" spans="2:10" x14ac:dyDescent="0.3">
      <c r="B200" s="51"/>
      <c r="C200" s="41"/>
      <c r="D200" s="41">
        <v>34</v>
      </c>
      <c r="E200" s="42"/>
      <c r="F200" s="28" t="s">
        <v>109</v>
      </c>
      <c r="G200" s="63">
        <v>46600</v>
      </c>
      <c r="H200" s="63"/>
      <c r="I200" s="63">
        <f>SUM(I201:I202)</f>
        <v>47389.969999999994</v>
      </c>
      <c r="J200" s="55">
        <f t="shared" si="29"/>
        <v>101.69521459227467</v>
      </c>
    </row>
    <row r="201" spans="2:10" ht="39.6" x14ac:dyDescent="0.3">
      <c r="B201" s="174">
        <v>3422</v>
      </c>
      <c r="C201" s="174"/>
      <c r="D201" s="174"/>
      <c r="E201" s="174"/>
      <c r="F201" s="40" t="s">
        <v>111</v>
      </c>
      <c r="G201" s="63"/>
      <c r="H201" s="63"/>
      <c r="I201" s="60">
        <v>8122.38</v>
      </c>
      <c r="J201" s="55"/>
    </row>
    <row r="202" spans="2:10" ht="39.6" x14ac:dyDescent="0.3">
      <c r="B202" s="174">
        <v>3423</v>
      </c>
      <c r="C202" s="174"/>
      <c r="D202" s="174"/>
      <c r="E202" s="174"/>
      <c r="F202" s="40" t="s">
        <v>112</v>
      </c>
      <c r="G202" s="63"/>
      <c r="H202" s="63"/>
      <c r="I202" s="60">
        <v>39267.589999999997</v>
      </c>
      <c r="J202" s="55"/>
    </row>
    <row r="203" spans="2:10" ht="26.4" x14ac:dyDescent="0.3">
      <c r="B203" s="51"/>
      <c r="C203" s="41"/>
      <c r="D203" s="41">
        <v>54</v>
      </c>
      <c r="E203" s="42"/>
      <c r="F203" s="40" t="s">
        <v>14</v>
      </c>
      <c r="G203" s="63">
        <v>484291</v>
      </c>
      <c r="H203" s="63"/>
      <c r="I203" s="65">
        <f>SUM(I204:I205)</f>
        <v>483501.02999999997</v>
      </c>
      <c r="J203" s="55">
        <f t="shared" si="29"/>
        <v>99.83688113138588</v>
      </c>
    </row>
    <row r="204" spans="2:10" ht="26.4" x14ac:dyDescent="0.3">
      <c r="B204" s="174">
        <v>5422</v>
      </c>
      <c r="C204" s="174"/>
      <c r="D204" s="174"/>
      <c r="E204" s="174"/>
      <c r="F204" s="40" t="s">
        <v>160</v>
      </c>
      <c r="G204" s="63"/>
      <c r="H204" s="63"/>
      <c r="I204" s="61">
        <f>195774.27+129647.01+30461.67</f>
        <v>355882.94999999995</v>
      </c>
      <c r="J204" s="55"/>
    </row>
    <row r="205" spans="2:10" ht="26.4" x14ac:dyDescent="0.3">
      <c r="B205" s="174">
        <v>5443</v>
      </c>
      <c r="C205" s="174"/>
      <c r="D205" s="174"/>
      <c r="E205" s="174"/>
      <c r="F205" s="40" t="s">
        <v>162</v>
      </c>
      <c r="G205" s="63"/>
      <c r="H205" s="63"/>
      <c r="I205" s="62">
        <f>102094.46+25523.62</f>
        <v>127618.08</v>
      </c>
      <c r="J205" s="55"/>
    </row>
  </sheetData>
  <mergeCells count="128">
    <mergeCell ref="B29:E29"/>
    <mergeCell ref="B31:E31"/>
    <mergeCell ref="B32:E32"/>
    <mergeCell ref="B25:E25"/>
    <mergeCell ref="B26:E26"/>
    <mergeCell ref="B2:J2"/>
    <mergeCell ref="B17:E17"/>
    <mergeCell ref="B4:J4"/>
    <mergeCell ref="B6:F6"/>
    <mergeCell ref="B7:F7"/>
    <mergeCell ref="B18:E18"/>
    <mergeCell ref="B21:E21"/>
    <mergeCell ref="B24:E24"/>
    <mergeCell ref="B45:E45"/>
    <mergeCell ref="B46:E46"/>
    <mergeCell ref="B47:E47"/>
    <mergeCell ref="B48:E48"/>
    <mergeCell ref="B42:E42"/>
    <mergeCell ref="B43:E43"/>
    <mergeCell ref="B40:E40"/>
    <mergeCell ref="B41:E41"/>
    <mergeCell ref="B35:E35"/>
    <mergeCell ref="B36:E36"/>
    <mergeCell ref="B37:E37"/>
    <mergeCell ref="B53:E53"/>
    <mergeCell ref="B54:E54"/>
    <mergeCell ref="B55:E55"/>
    <mergeCell ref="B56:E56"/>
    <mergeCell ref="B57:E57"/>
    <mergeCell ref="B49:E49"/>
    <mergeCell ref="B50:E50"/>
    <mergeCell ref="B51:E51"/>
    <mergeCell ref="B52:E52"/>
    <mergeCell ref="B62:E62"/>
    <mergeCell ref="B63:E63"/>
    <mergeCell ref="B64:E64"/>
    <mergeCell ref="B65:E65"/>
    <mergeCell ref="B66:E66"/>
    <mergeCell ref="B58:E58"/>
    <mergeCell ref="B59:E59"/>
    <mergeCell ref="B60:E60"/>
    <mergeCell ref="B61:E61"/>
    <mergeCell ref="B79:E79"/>
    <mergeCell ref="B80:E80"/>
    <mergeCell ref="B77:E77"/>
    <mergeCell ref="B78:E78"/>
    <mergeCell ref="B72:E72"/>
    <mergeCell ref="B74:E74"/>
    <mergeCell ref="B67:E67"/>
    <mergeCell ref="B69:E69"/>
    <mergeCell ref="B70:E70"/>
    <mergeCell ref="B90:E90"/>
    <mergeCell ref="B91:E91"/>
    <mergeCell ref="B92:E92"/>
    <mergeCell ref="B93:E93"/>
    <mergeCell ref="B86:E86"/>
    <mergeCell ref="B87:E87"/>
    <mergeCell ref="B88:E88"/>
    <mergeCell ref="B89:E89"/>
    <mergeCell ref="B82:E82"/>
    <mergeCell ref="B83:E83"/>
    <mergeCell ref="B84:E84"/>
    <mergeCell ref="B85:E85"/>
    <mergeCell ref="B103:E103"/>
    <mergeCell ref="B104:E104"/>
    <mergeCell ref="B106:E106"/>
    <mergeCell ref="B99:E99"/>
    <mergeCell ref="B100:E100"/>
    <mergeCell ref="B101:E101"/>
    <mergeCell ref="B102:E102"/>
    <mergeCell ref="B94:E94"/>
    <mergeCell ref="B95:E95"/>
    <mergeCell ref="B96:E96"/>
    <mergeCell ref="B97:E97"/>
    <mergeCell ref="B98:E98"/>
    <mergeCell ref="B124:E124"/>
    <mergeCell ref="B127:E127"/>
    <mergeCell ref="B122:E122"/>
    <mergeCell ref="B123:E123"/>
    <mergeCell ref="B120:E120"/>
    <mergeCell ref="B115:E115"/>
    <mergeCell ref="B117:E117"/>
    <mergeCell ref="B112:E112"/>
    <mergeCell ref="B107:E107"/>
    <mergeCell ref="B108:E108"/>
    <mergeCell ref="B110:E110"/>
    <mergeCell ref="B140:E140"/>
    <mergeCell ref="B136:E136"/>
    <mergeCell ref="B137:E137"/>
    <mergeCell ref="B138:E138"/>
    <mergeCell ref="B133:E133"/>
    <mergeCell ref="B134:E134"/>
    <mergeCell ref="B135:E135"/>
    <mergeCell ref="B128:E128"/>
    <mergeCell ref="B129:E129"/>
    <mergeCell ref="B130:E130"/>
    <mergeCell ref="B167:E167"/>
    <mergeCell ref="B165:E165"/>
    <mergeCell ref="B159:E159"/>
    <mergeCell ref="B160:E160"/>
    <mergeCell ref="B162:E162"/>
    <mergeCell ref="B156:E156"/>
    <mergeCell ref="B152:E152"/>
    <mergeCell ref="B153:E153"/>
    <mergeCell ref="B143:E143"/>
    <mergeCell ref="B144:E144"/>
    <mergeCell ref="B145:E145"/>
    <mergeCell ref="B147:E147"/>
    <mergeCell ref="B185:E185"/>
    <mergeCell ref="B188:E188"/>
    <mergeCell ref="B181:E181"/>
    <mergeCell ref="B184:E184"/>
    <mergeCell ref="B177:E177"/>
    <mergeCell ref="B180:E180"/>
    <mergeCell ref="B176:E176"/>
    <mergeCell ref="B170:E170"/>
    <mergeCell ref="B172:E172"/>
    <mergeCell ref="B173:E173"/>
    <mergeCell ref="B204:E204"/>
    <mergeCell ref="B205:E205"/>
    <mergeCell ref="B201:E201"/>
    <mergeCell ref="B202:E202"/>
    <mergeCell ref="B197:E197"/>
    <mergeCell ref="B198:E198"/>
    <mergeCell ref="B194:E194"/>
    <mergeCell ref="B195:E195"/>
    <mergeCell ref="B189:E189"/>
    <mergeCell ref="B191:E191"/>
  </mergeCells>
  <pageMargins left="0.70866141732283472" right="0.70866141732283472" top="0.74803149606299213" bottom="0.74803149606299213" header="0.31496062992125984" footer="0.31496062992125984"/>
  <pageSetup paperSize="9" scale="7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7</vt:i4>
      </vt:variant>
    </vt:vector>
  </HeadingPairs>
  <TitlesOfParts>
    <vt:vector size="7" baseType="lpstr">
      <vt:lpstr>SAŽETAK</vt:lpstr>
      <vt:lpstr> Račun prihoda i rashoda</vt:lpstr>
      <vt:lpstr>Rashodi i prihodi prema izvoru</vt:lpstr>
      <vt:lpstr>Rashodi prema funkcijskoj k </vt:lpstr>
      <vt:lpstr>Račun financiranja </vt:lpstr>
      <vt:lpstr>Račun fin prema izvorima f</vt:lpstr>
      <vt:lpstr>Programska klasifikacija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Spomenka Sakač</cp:lastModifiedBy>
  <cp:lastPrinted>2025-03-27T06:57:00Z</cp:lastPrinted>
  <dcterms:created xsi:type="dcterms:W3CDTF">2022-08-12T12:51:27Z</dcterms:created>
  <dcterms:modified xsi:type="dcterms:W3CDTF">2025-03-27T06:57:15Z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Tablica ogledni format izvještaja o izvršenju PK JLP(R)S.xlsx</vt:lpwstr>
  </property>
</Properties>
</file>