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Spomenka\1Jelena\IZVRŠENJE 2023\"/>
    </mc:Choice>
  </mc:AlternateContent>
  <bookViews>
    <workbookView xWindow="0" yWindow="0" windowWidth="41280" windowHeight="13692" tabRatio="797"/>
  </bookViews>
  <sheets>
    <sheet name="Sažetak " sheetId="12" r:id="rId1"/>
    <sheet name="P i R -Tablica 1." sheetId="1" r:id="rId2"/>
    <sheet name="P i R -Tablica 2." sheetId="3" r:id="rId3"/>
    <sheet name="R -Tablica 3." sheetId="4" r:id="rId4"/>
    <sheet name="Rač fin-Tablica 4." sheetId="2" r:id="rId5"/>
    <sheet name="Rač fin-analitika" sheetId="6" state="hidden" r:id="rId6"/>
    <sheet name="Rač fin-izvori" sheetId="8" r:id="rId7"/>
    <sheet name="Posebni dio-progr." sheetId="11" state="hidden" r:id="rId8"/>
  </sheets>
  <definedNames>
    <definedName name="_xlnm.Print_Titles" localSheetId="1">'P i R -Tablica 1.'!$9:$10</definedName>
    <definedName name="_xlnm.Print_Titles" localSheetId="2">'P i R -Tablica 2.'!$4:$5</definedName>
    <definedName name="_xlnm.Print_Titles" localSheetId="7">'Posebni dio-progr.'!$9:$9</definedName>
    <definedName name="_xlnm.Print_Titles" localSheetId="3">'R -Tablica 3.'!$3:$4</definedName>
    <definedName name="_xlnm.Print_Titles" localSheetId="5">'Rač fin-analitika'!$3:$4</definedName>
    <definedName name="_xlnm.Print_Area" localSheetId="1">'P i R -Tablica 1.'!$A$1:$G$206</definedName>
    <definedName name="_xlnm.Print_Area" localSheetId="2">'P i R -Tablica 2.'!$A$1:$G$46</definedName>
    <definedName name="_xlnm.Print_Area" localSheetId="3">'R -Tablica 3.'!$A$1:$G$38</definedName>
    <definedName name="_xlnm.Print_Area" localSheetId="5">'Rač fin-analitika'!$A$1:$D$30</definedName>
    <definedName name="_xlnm.Print_Area" localSheetId="6">'Rač fin-izvori'!$A$1:$G$27</definedName>
    <definedName name="_xlnm.Print_Area" localSheetId="0">'Sažetak '!$A$1:$G$38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0" i="3" l="1"/>
  <c r="B21" i="2"/>
  <c r="B160" i="1"/>
  <c r="B151" i="1"/>
  <c r="B141" i="1"/>
  <c r="B130" i="1"/>
  <c r="B113" i="1"/>
  <c r="B112" i="1"/>
  <c r="B101" i="1"/>
  <c r="B44" i="1"/>
  <c r="B30" i="1"/>
  <c r="B16" i="3" l="1"/>
  <c r="G19" i="8"/>
  <c r="G20" i="8"/>
  <c r="F20" i="8"/>
  <c r="C19" i="8"/>
  <c r="D19" i="8"/>
  <c r="E19" i="8"/>
  <c r="B19" i="8"/>
  <c r="F19" i="8" s="1"/>
  <c r="B25" i="8" l="1"/>
  <c r="C22" i="12"/>
  <c r="D22" i="12"/>
  <c r="E22" i="12"/>
  <c r="D21" i="12"/>
  <c r="E21" i="12"/>
  <c r="C21" i="12"/>
  <c r="B21" i="12"/>
  <c r="G23" i="8" l="1"/>
  <c r="F23" i="8"/>
  <c r="G22" i="8"/>
  <c r="F22" i="8"/>
  <c r="G18" i="8"/>
  <c r="F18" i="8"/>
  <c r="G11" i="8"/>
  <c r="F11" i="8"/>
  <c r="G9" i="8"/>
  <c r="F9" i="8"/>
  <c r="G7" i="8"/>
  <c r="F7" i="8"/>
  <c r="D28" i="6"/>
  <c r="D24" i="6"/>
  <c r="D13" i="6"/>
  <c r="D9" i="6"/>
  <c r="G22" i="2"/>
  <c r="F22" i="2"/>
  <c r="G21" i="2"/>
  <c r="F21" i="2"/>
  <c r="G19" i="2"/>
  <c r="F19" i="2"/>
  <c r="G16" i="2"/>
  <c r="F16" i="2"/>
  <c r="G12" i="2"/>
  <c r="F12" i="2"/>
  <c r="G10" i="2"/>
  <c r="F10" i="2"/>
  <c r="G36" i="4"/>
  <c r="F36" i="4"/>
  <c r="G35" i="4"/>
  <c r="F35" i="4"/>
  <c r="G34" i="4"/>
  <c r="F34" i="4"/>
  <c r="G33" i="4"/>
  <c r="F33" i="4"/>
  <c r="G31" i="4"/>
  <c r="F31" i="4"/>
  <c r="G30" i="4"/>
  <c r="F30" i="4"/>
  <c r="G29" i="4"/>
  <c r="F29" i="4"/>
  <c r="G28" i="4"/>
  <c r="F28" i="4"/>
  <c r="G27" i="4"/>
  <c r="F27" i="4"/>
  <c r="G26" i="4"/>
  <c r="F26" i="4"/>
  <c r="G25" i="4"/>
  <c r="F25" i="4"/>
  <c r="G23" i="4"/>
  <c r="F23" i="4"/>
  <c r="G22" i="4"/>
  <c r="F22" i="4"/>
  <c r="G21" i="4"/>
  <c r="F21" i="4"/>
  <c r="G20" i="4"/>
  <c r="F20" i="4"/>
  <c r="G19" i="4"/>
  <c r="F19" i="4"/>
  <c r="G18" i="4"/>
  <c r="F18" i="4"/>
  <c r="G16" i="4"/>
  <c r="F16" i="4"/>
  <c r="G15" i="4"/>
  <c r="F15" i="4"/>
  <c r="G14" i="4"/>
  <c r="F14" i="4"/>
  <c r="G13" i="4"/>
  <c r="F13" i="4"/>
  <c r="G11" i="4"/>
  <c r="F11" i="4"/>
  <c r="G10" i="4"/>
  <c r="F10" i="4"/>
  <c r="G9" i="4"/>
  <c r="F9" i="4"/>
  <c r="G8" i="4"/>
  <c r="F8" i="4"/>
  <c r="G7" i="4"/>
  <c r="F7" i="4"/>
  <c r="G44" i="3"/>
  <c r="F44" i="3"/>
  <c r="G42" i="3"/>
  <c r="F42" i="3"/>
  <c r="G41" i="3"/>
  <c r="F41" i="3"/>
  <c r="G39" i="3"/>
  <c r="F39" i="3"/>
  <c r="G37" i="3"/>
  <c r="F37" i="3"/>
  <c r="G36" i="3"/>
  <c r="F36" i="3"/>
  <c r="G34" i="3"/>
  <c r="F34" i="3"/>
  <c r="G33" i="3"/>
  <c r="F33" i="3"/>
  <c r="G31" i="3"/>
  <c r="F31" i="3"/>
  <c r="G29" i="3"/>
  <c r="F29" i="3"/>
  <c r="G21" i="3"/>
  <c r="F21" i="3"/>
  <c r="G20" i="3"/>
  <c r="F20" i="3"/>
  <c r="G18" i="3"/>
  <c r="F18" i="3"/>
  <c r="G16" i="3"/>
  <c r="F16" i="3"/>
  <c r="G15" i="3"/>
  <c r="F15" i="3"/>
  <c r="G13" i="3"/>
  <c r="F13" i="3"/>
  <c r="G12" i="3"/>
  <c r="F12" i="3"/>
  <c r="G10" i="3"/>
  <c r="F10" i="3"/>
  <c r="G8" i="3"/>
  <c r="F8" i="3"/>
  <c r="G22" i="12"/>
  <c r="G21" i="12"/>
  <c r="F21" i="12"/>
  <c r="G204" i="1"/>
  <c r="F204" i="1"/>
  <c r="G202" i="1"/>
  <c r="F202" i="1"/>
  <c r="G198" i="1"/>
  <c r="F198" i="1"/>
  <c r="G196" i="1"/>
  <c r="F196" i="1"/>
  <c r="G194" i="1"/>
  <c r="F194" i="1"/>
  <c r="G193" i="1"/>
  <c r="F193" i="1"/>
  <c r="G191" i="1"/>
  <c r="F191" i="1"/>
  <c r="G189" i="1"/>
  <c r="F189" i="1"/>
  <c r="G188" i="1"/>
  <c r="F188" i="1"/>
  <c r="G187" i="1"/>
  <c r="F187" i="1"/>
  <c r="G186" i="1"/>
  <c r="F186" i="1"/>
  <c r="G185" i="1"/>
  <c r="F185" i="1"/>
  <c r="G184" i="1"/>
  <c r="F184" i="1"/>
  <c r="G183" i="1"/>
  <c r="F183" i="1"/>
  <c r="G181" i="1"/>
  <c r="F181" i="1"/>
  <c r="G180" i="1"/>
  <c r="F180" i="1"/>
  <c r="G179" i="1"/>
  <c r="F179" i="1"/>
  <c r="G175" i="1"/>
  <c r="F175" i="1"/>
  <c r="G174" i="1"/>
  <c r="F174" i="1"/>
  <c r="G168" i="1"/>
  <c r="F168" i="1"/>
  <c r="G166" i="1"/>
  <c r="F166" i="1"/>
  <c r="G165" i="1"/>
  <c r="F165" i="1"/>
  <c r="G161" i="1"/>
  <c r="F161" i="1"/>
  <c r="G160" i="1"/>
  <c r="F160" i="1"/>
  <c r="G156" i="1"/>
  <c r="F156" i="1"/>
  <c r="G152" i="1"/>
  <c r="F152" i="1"/>
  <c r="G151" i="1"/>
  <c r="F151" i="1"/>
  <c r="G150" i="1"/>
  <c r="F150" i="1"/>
  <c r="G149" i="1"/>
  <c r="F149" i="1"/>
  <c r="G147" i="1"/>
  <c r="F147" i="1"/>
  <c r="G146" i="1"/>
  <c r="F146" i="1"/>
  <c r="G142" i="1"/>
  <c r="F142" i="1"/>
  <c r="G141" i="1"/>
  <c r="F141" i="1"/>
  <c r="G140" i="1"/>
  <c r="F140" i="1"/>
  <c r="G139" i="1"/>
  <c r="F139" i="1"/>
  <c r="G138" i="1"/>
  <c r="F138" i="1"/>
  <c r="G137" i="1"/>
  <c r="F137" i="1"/>
  <c r="G136" i="1"/>
  <c r="F136" i="1"/>
  <c r="G134" i="1"/>
  <c r="F134" i="1"/>
  <c r="G132" i="1"/>
  <c r="F132" i="1"/>
  <c r="G131" i="1"/>
  <c r="F131" i="1"/>
  <c r="G130" i="1"/>
  <c r="F130" i="1"/>
  <c r="G129" i="1"/>
  <c r="F129" i="1"/>
  <c r="G128" i="1"/>
  <c r="F128" i="1"/>
  <c r="G127" i="1"/>
  <c r="F127" i="1"/>
  <c r="G126" i="1"/>
  <c r="F126" i="1"/>
  <c r="G125" i="1"/>
  <c r="F125" i="1"/>
  <c r="G124" i="1"/>
  <c r="F124" i="1"/>
  <c r="G122" i="1"/>
  <c r="F122" i="1"/>
  <c r="G121" i="1"/>
  <c r="F121" i="1"/>
  <c r="G120" i="1"/>
  <c r="F120" i="1"/>
  <c r="G119" i="1"/>
  <c r="F119" i="1"/>
  <c r="G118" i="1"/>
  <c r="F118" i="1"/>
  <c r="G117" i="1"/>
  <c r="F117" i="1"/>
  <c r="G115" i="1"/>
  <c r="F115" i="1"/>
  <c r="G114" i="1"/>
  <c r="F114" i="1"/>
  <c r="G113" i="1"/>
  <c r="F113" i="1"/>
  <c r="G112" i="1"/>
  <c r="F112" i="1"/>
  <c r="G108" i="1"/>
  <c r="F108" i="1"/>
  <c r="G107" i="1"/>
  <c r="F107" i="1"/>
  <c r="G106" i="1"/>
  <c r="F106" i="1"/>
  <c r="G104" i="1"/>
  <c r="F104" i="1"/>
  <c r="G102" i="1"/>
  <c r="F102" i="1"/>
  <c r="G101" i="1"/>
  <c r="F101" i="1"/>
  <c r="G100" i="1"/>
  <c r="F100" i="1"/>
  <c r="G99" i="1"/>
  <c r="F99" i="1"/>
  <c r="G78" i="1"/>
  <c r="F78" i="1"/>
  <c r="G76" i="1"/>
  <c r="F76" i="1"/>
  <c r="G75" i="1"/>
  <c r="F75" i="1"/>
  <c r="G74" i="1"/>
  <c r="F74" i="1"/>
  <c r="G72" i="1"/>
  <c r="F72" i="1"/>
  <c r="G65" i="1"/>
  <c r="F65" i="1"/>
  <c r="G61" i="1"/>
  <c r="F61" i="1"/>
  <c r="G58" i="1"/>
  <c r="F58" i="1"/>
  <c r="G57" i="1"/>
  <c r="F57" i="1"/>
  <c r="G56" i="1"/>
  <c r="F56" i="1"/>
  <c r="G52" i="1"/>
  <c r="F52" i="1"/>
  <c r="G51" i="1"/>
  <c r="F51" i="1"/>
  <c r="G49" i="1"/>
  <c r="F49" i="1"/>
  <c r="G48" i="1"/>
  <c r="F48" i="1"/>
  <c r="G44" i="1"/>
  <c r="F44" i="1"/>
  <c r="G40" i="1"/>
  <c r="F40" i="1"/>
  <c r="G39" i="1"/>
  <c r="F39" i="1"/>
  <c r="G38" i="1"/>
  <c r="F38" i="1"/>
  <c r="G37" i="1"/>
  <c r="F37" i="1"/>
  <c r="G33" i="1"/>
  <c r="F33" i="1"/>
  <c r="G32" i="1"/>
  <c r="F32" i="1"/>
  <c r="G31" i="1"/>
  <c r="F31" i="1"/>
  <c r="G30" i="1"/>
  <c r="F30" i="1"/>
  <c r="G28" i="1"/>
  <c r="F28" i="1"/>
  <c r="G27" i="1"/>
  <c r="F27" i="1"/>
  <c r="G25" i="1"/>
  <c r="F25" i="1"/>
  <c r="G24" i="1"/>
  <c r="F24" i="1"/>
  <c r="G22" i="1"/>
  <c r="F22" i="1"/>
  <c r="G21" i="1"/>
  <c r="F21" i="1"/>
  <c r="G19" i="1"/>
  <c r="F19" i="1"/>
  <c r="G18" i="1"/>
  <c r="F18" i="1"/>
  <c r="G17" i="1"/>
  <c r="F17" i="1"/>
  <c r="G16" i="1"/>
  <c r="F16" i="1"/>
  <c r="G14" i="1"/>
  <c r="F14" i="1"/>
  <c r="C96" i="1" l="1"/>
  <c r="D96" i="1"/>
  <c r="C6" i="8"/>
  <c r="D6" i="8"/>
  <c r="E6" i="8"/>
  <c r="C8" i="8"/>
  <c r="D8" i="8"/>
  <c r="E8" i="8"/>
  <c r="C10" i="8"/>
  <c r="D10" i="8"/>
  <c r="E10" i="8"/>
  <c r="C17" i="8"/>
  <c r="D17" i="8"/>
  <c r="E17" i="8"/>
  <c r="C21" i="8"/>
  <c r="C25" i="8" s="1"/>
  <c r="D21" i="8"/>
  <c r="D25" i="8" s="1"/>
  <c r="E21" i="8"/>
  <c r="E25" i="8" s="1"/>
  <c r="F25" i="8" s="1"/>
  <c r="B21" i="8"/>
  <c r="B17" i="8"/>
  <c r="B10" i="8"/>
  <c r="B8" i="8"/>
  <c r="B6" i="8"/>
  <c r="C23" i="6"/>
  <c r="C26" i="6"/>
  <c r="D26" i="6" s="1"/>
  <c r="C27" i="6"/>
  <c r="D27" i="6" s="1"/>
  <c r="B27" i="6"/>
  <c r="B26" i="6" s="1"/>
  <c r="B23" i="6"/>
  <c r="B22" i="6" s="1"/>
  <c r="C8" i="6"/>
  <c r="C12" i="6"/>
  <c r="B12" i="6"/>
  <c r="B11" i="6" s="1"/>
  <c r="B8" i="6"/>
  <c r="B7" i="6" s="1"/>
  <c r="C18" i="2"/>
  <c r="D18" i="2"/>
  <c r="E18" i="2"/>
  <c r="C20" i="2"/>
  <c r="D20" i="2"/>
  <c r="E20" i="2"/>
  <c r="B20" i="2"/>
  <c r="B18" i="2"/>
  <c r="C9" i="2"/>
  <c r="D9" i="2"/>
  <c r="E9" i="2"/>
  <c r="C11" i="2"/>
  <c r="D11" i="2"/>
  <c r="E11" i="2"/>
  <c r="B11" i="2"/>
  <c r="B9" i="2"/>
  <c r="C6" i="4"/>
  <c r="D6" i="4"/>
  <c r="E6" i="4"/>
  <c r="C12" i="4"/>
  <c r="D12" i="4"/>
  <c r="E12" i="4"/>
  <c r="C17" i="4"/>
  <c r="D17" i="4"/>
  <c r="E17" i="4"/>
  <c r="C24" i="4"/>
  <c r="D24" i="4"/>
  <c r="E24" i="4"/>
  <c r="C32" i="4"/>
  <c r="D32" i="4"/>
  <c r="E32" i="4"/>
  <c r="B32" i="4"/>
  <c r="B24" i="4"/>
  <c r="B17" i="4"/>
  <c r="B12" i="4"/>
  <c r="B6" i="4"/>
  <c r="C28" i="3"/>
  <c r="D28" i="3"/>
  <c r="E28" i="3"/>
  <c r="C30" i="3"/>
  <c r="D30" i="3"/>
  <c r="E30" i="3"/>
  <c r="C32" i="3"/>
  <c r="D32" i="3"/>
  <c r="E32" i="3"/>
  <c r="C35" i="3"/>
  <c r="D35" i="3"/>
  <c r="E35" i="3"/>
  <c r="C38" i="3"/>
  <c r="D38" i="3"/>
  <c r="E38" i="3"/>
  <c r="C40" i="3"/>
  <c r="D40" i="3"/>
  <c r="E40" i="3"/>
  <c r="C43" i="3"/>
  <c r="D43" i="3"/>
  <c r="E43" i="3"/>
  <c r="B43" i="3"/>
  <c r="B40" i="3"/>
  <c r="B38" i="3"/>
  <c r="B35" i="3"/>
  <c r="B32" i="3"/>
  <c r="B30" i="3"/>
  <c r="B28" i="3"/>
  <c r="C7" i="3"/>
  <c r="D7" i="3"/>
  <c r="E7" i="3"/>
  <c r="C9" i="3"/>
  <c r="D9" i="3"/>
  <c r="E9" i="3"/>
  <c r="C11" i="3"/>
  <c r="D11" i="3"/>
  <c r="E11" i="3"/>
  <c r="C14" i="3"/>
  <c r="D14" i="3"/>
  <c r="E14" i="3"/>
  <c r="C17" i="3"/>
  <c r="D17" i="3"/>
  <c r="E17" i="3"/>
  <c r="C19" i="3"/>
  <c r="D19" i="3"/>
  <c r="E19" i="3"/>
  <c r="B19" i="3"/>
  <c r="B17" i="3"/>
  <c r="B14" i="3"/>
  <c r="B11" i="3"/>
  <c r="B9" i="3"/>
  <c r="B7" i="3"/>
  <c r="E13" i="1"/>
  <c r="G13" i="1" s="1"/>
  <c r="B13" i="1"/>
  <c r="E15" i="1"/>
  <c r="E20" i="1"/>
  <c r="E23" i="1"/>
  <c r="E26" i="1"/>
  <c r="E29" i="1"/>
  <c r="E36" i="1"/>
  <c r="E43" i="1"/>
  <c r="E47" i="1"/>
  <c r="E50" i="1"/>
  <c r="E55" i="1"/>
  <c r="E60" i="1"/>
  <c r="E64" i="1"/>
  <c r="C69" i="1"/>
  <c r="C16" i="12" s="1"/>
  <c r="D69" i="1"/>
  <c r="D16" i="12" s="1"/>
  <c r="E71" i="1"/>
  <c r="E73" i="1"/>
  <c r="E77" i="1"/>
  <c r="E98" i="1"/>
  <c r="E103" i="1"/>
  <c r="E105" i="1"/>
  <c r="E111" i="1"/>
  <c r="E116" i="1"/>
  <c r="E123" i="1"/>
  <c r="G123" i="1" s="1"/>
  <c r="E133" i="1"/>
  <c r="G133" i="1" s="1"/>
  <c r="E135" i="1"/>
  <c r="G135" i="1" s="1"/>
  <c r="E145" i="1"/>
  <c r="G145" i="1" s="1"/>
  <c r="E148" i="1"/>
  <c r="E155" i="1"/>
  <c r="G155" i="1" s="1"/>
  <c r="E159" i="1"/>
  <c r="E164" i="1"/>
  <c r="G164" i="1" s="1"/>
  <c r="E167" i="1"/>
  <c r="G167" i="1" s="1"/>
  <c r="E173" i="1"/>
  <c r="E178" i="1"/>
  <c r="G178" i="1" s="1"/>
  <c r="E182" i="1"/>
  <c r="E190" i="1"/>
  <c r="G190" i="1" s="1"/>
  <c r="E192" i="1"/>
  <c r="E195" i="1"/>
  <c r="G195" i="1" s="1"/>
  <c r="E197" i="1"/>
  <c r="G197" i="1" s="1"/>
  <c r="E201" i="1"/>
  <c r="G201" i="1" s="1"/>
  <c r="E203" i="1"/>
  <c r="G203" i="1" s="1"/>
  <c r="B203" i="1"/>
  <c r="B201" i="1"/>
  <c r="B197" i="1"/>
  <c r="F197" i="1" s="1"/>
  <c r="B195" i="1"/>
  <c r="F195" i="1" s="1"/>
  <c r="B192" i="1"/>
  <c r="B190" i="1"/>
  <c r="B182" i="1"/>
  <c r="B178" i="1"/>
  <c r="F178" i="1" s="1"/>
  <c r="B173" i="1"/>
  <c r="B167" i="1"/>
  <c r="B164" i="1"/>
  <c r="F164" i="1" s="1"/>
  <c r="B159" i="1"/>
  <c r="B158" i="1" s="1"/>
  <c r="B155" i="1"/>
  <c r="B148" i="1"/>
  <c r="B145" i="1"/>
  <c r="F145" i="1" s="1"/>
  <c r="B135" i="1"/>
  <c r="B133" i="1"/>
  <c r="B123" i="1"/>
  <c r="B116" i="1"/>
  <c r="B111" i="1"/>
  <c r="B105" i="1"/>
  <c r="B103" i="1"/>
  <c r="B98" i="1"/>
  <c r="B77" i="1"/>
  <c r="B73" i="1"/>
  <c r="B71" i="1"/>
  <c r="B70" i="1"/>
  <c r="B69" i="1" s="1"/>
  <c r="B16" i="12" s="1"/>
  <c r="B29" i="1"/>
  <c r="B55" i="1"/>
  <c r="B64" i="1"/>
  <c r="B63" i="1" s="1"/>
  <c r="B60" i="1"/>
  <c r="B50" i="1"/>
  <c r="B47" i="1"/>
  <c r="B43" i="1"/>
  <c r="B42" i="1" s="1"/>
  <c r="B36" i="1"/>
  <c r="B35" i="1" s="1"/>
  <c r="B26" i="1"/>
  <c r="B23" i="1"/>
  <c r="B20" i="1"/>
  <c r="B15" i="1"/>
  <c r="G25" i="8" l="1"/>
  <c r="B17" i="2"/>
  <c r="F203" i="1"/>
  <c r="F190" i="1"/>
  <c r="E172" i="1"/>
  <c r="G172" i="1" s="1"/>
  <c r="G173" i="1"/>
  <c r="B200" i="1"/>
  <c r="F200" i="1" s="1"/>
  <c r="F201" i="1"/>
  <c r="B172" i="1"/>
  <c r="F172" i="1" s="1"/>
  <c r="F173" i="1"/>
  <c r="F167" i="1"/>
  <c r="F135" i="1"/>
  <c r="F133" i="1"/>
  <c r="B154" i="1"/>
  <c r="F155" i="1"/>
  <c r="G98" i="1"/>
  <c r="F98" i="1"/>
  <c r="G103" i="1"/>
  <c r="F103" i="1"/>
  <c r="G105" i="1"/>
  <c r="F105" i="1"/>
  <c r="G111" i="1"/>
  <c r="F111" i="1"/>
  <c r="F116" i="1"/>
  <c r="G116" i="1"/>
  <c r="F123" i="1"/>
  <c r="B110" i="1"/>
  <c r="G148" i="1"/>
  <c r="F148" i="1"/>
  <c r="E158" i="1"/>
  <c r="F159" i="1"/>
  <c r="G159" i="1"/>
  <c r="F182" i="1"/>
  <c r="G182" i="1"/>
  <c r="G192" i="1"/>
  <c r="F192" i="1"/>
  <c r="G21" i="8"/>
  <c r="F21" i="8"/>
  <c r="G17" i="8"/>
  <c r="F17" i="8"/>
  <c r="G10" i="8"/>
  <c r="F10" i="8"/>
  <c r="G8" i="8"/>
  <c r="F8" i="8"/>
  <c r="G6" i="8"/>
  <c r="F6" i="8"/>
  <c r="D23" i="6"/>
  <c r="C11" i="6"/>
  <c r="D11" i="6" s="1"/>
  <c r="D12" i="6"/>
  <c r="C7" i="6"/>
  <c r="D7" i="6" s="1"/>
  <c r="D8" i="6"/>
  <c r="G20" i="2"/>
  <c r="F20" i="2"/>
  <c r="G18" i="2"/>
  <c r="F18" i="2"/>
  <c r="G11" i="2"/>
  <c r="F11" i="2"/>
  <c r="E8" i="2"/>
  <c r="G9" i="2"/>
  <c r="F9" i="2"/>
  <c r="F32" i="4"/>
  <c r="G32" i="4"/>
  <c r="G24" i="4"/>
  <c r="F24" i="4"/>
  <c r="G17" i="4"/>
  <c r="F17" i="4"/>
  <c r="G12" i="4"/>
  <c r="F12" i="4"/>
  <c r="G6" i="4"/>
  <c r="F6" i="4"/>
  <c r="G43" i="3"/>
  <c r="F43" i="3"/>
  <c r="G40" i="3"/>
  <c r="F40" i="3"/>
  <c r="G38" i="3"/>
  <c r="F38" i="3"/>
  <c r="G35" i="3"/>
  <c r="F35" i="3"/>
  <c r="F32" i="3"/>
  <c r="G32" i="3"/>
  <c r="G30" i="3"/>
  <c r="F30" i="3"/>
  <c r="G28" i="3"/>
  <c r="F28" i="3"/>
  <c r="G19" i="3"/>
  <c r="F19" i="3"/>
  <c r="F17" i="3"/>
  <c r="G17" i="3"/>
  <c r="G14" i="3"/>
  <c r="F14" i="3"/>
  <c r="G11" i="3"/>
  <c r="F11" i="3"/>
  <c r="G9" i="3"/>
  <c r="F9" i="3"/>
  <c r="G7" i="3"/>
  <c r="F7" i="3"/>
  <c r="G77" i="1"/>
  <c r="F77" i="1"/>
  <c r="G73" i="1"/>
  <c r="F73" i="1"/>
  <c r="E70" i="1"/>
  <c r="G71" i="1"/>
  <c r="F71" i="1"/>
  <c r="G64" i="1"/>
  <c r="F64" i="1"/>
  <c r="G60" i="1"/>
  <c r="F60" i="1"/>
  <c r="G55" i="1"/>
  <c r="F55" i="1"/>
  <c r="G50" i="1"/>
  <c r="F50" i="1"/>
  <c r="B46" i="1"/>
  <c r="G47" i="1"/>
  <c r="F47" i="1"/>
  <c r="E42" i="1"/>
  <c r="G43" i="1"/>
  <c r="F43" i="1"/>
  <c r="E35" i="1"/>
  <c r="G36" i="1"/>
  <c r="F36" i="1"/>
  <c r="G29" i="1"/>
  <c r="F29" i="1"/>
  <c r="F26" i="1"/>
  <c r="G26" i="1"/>
  <c r="G23" i="1"/>
  <c r="F23" i="1"/>
  <c r="G20" i="1"/>
  <c r="F20" i="1"/>
  <c r="F15" i="1"/>
  <c r="G15" i="1"/>
  <c r="F13" i="1"/>
  <c r="E13" i="8"/>
  <c r="C13" i="8"/>
  <c r="B6" i="6"/>
  <c r="B15" i="6" s="1"/>
  <c r="C8" i="2"/>
  <c r="C14" i="2" s="1"/>
  <c r="D8" i="2"/>
  <c r="D14" i="2" s="1"/>
  <c r="B38" i="4"/>
  <c r="E110" i="1"/>
  <c r="G110" i="1" s="1"/>
  <c r="D13" i="8"/>
  <c r="B13" i="8"/>
  <c r="B21" i="6"/>
  <c r="B30" i="6" s="1"/>
  <c r="C22" i="6"/>
  <c r="D22" i="6" s="1"/>
  <c r="C6" i="6"/>
  <c r="E17" i="2"/>
  <c r="C17" i="2"/>
  <c r="C24" i="2" s="1"/>
  <c r="D17" i="2"/>
  <c r="B8" i="2"/>
  <c r="C38" i="4"/>
  <c r="E38" i="4"/>
  <c r="D38" i="4"/>
  <c r="D46" i="3"/>
  <c r="B46" i="3"/>
  <c r="C46" i="3"/>
  <c r="E46" i="3"/>
  <c r="D23" i="3"/>
  <c r="B23" i="3"/>
  <c r="C23" i="3"/>
  <c r="E23" i="3"/>
  <c r="E54" i="1"/>
  <c r="B144" i="1"/>
  <c r="B163" i="1"/>
  <c r="B97" i="1"/>
  <c r="E163" i="1"/>
  <c r="G163" i="1" s="1"/>
  <c r="E63" i="1"/>
  <c r="B12" i="1"/>
  <c r="E177" i="1"/>
  <c r="E154" i="1"/>
  <c r="G154" i="1" s="1"/>
  <c r="E97" i="1"/>
  <c r="E46" i="1"/>
  <c r="E200" i="1"/>
  <c r="G200" i="1" s="1"/>
  <c r="E144" i="1"/>
  <c r="E12" i="1"/>
  <c r="G12" i="1" s="1"/>
  <c r="D11" i="1"/>
  <c r="D81" i="1" s="1"/>
  <c r="C11" i="1"/>
  <c r="C15" i="12" s="1"/>
  <c r="D171" i="1"/>
  <c r="C171" i="1"/>
  <c r="C18" i="12" s="1"/>
  <c r="C17" i="12"/>
  <c r="B177" i="1"/>
  <c r="B54" i="1"/>
  <c r="C35" i="12"/>
  <c r="E35" i="12"/>
  <c r="B24" i="2" l="1"/>
  <c r="B22" i="12"/>
  <c r="F22" i="12" s="1"/>
  <c r="B171" i="1"/>
  <c r="B18" i="12" s="1"/>
  <c r="F163" i="1"/>
  <c r="F154" i="1"/>
  <c r="G97" i="1"/>
  <c r="F97" i="1"/>
  <c r="F110" i="1"/>
  <c r="B96" i="1"/>
  <c r="B17" i="12" s="1"/>
  <c r="G144" i="1"/>
  <c r="F144" i="1"/>
  <c r="F158" i="1"/>
  <c r="G158" i="1"/>
  <c r="G177" i="1"/>
  <c r="F177" i="1"/>
  <c r="D18" i="12"/>
  <c r="G13" i="8"/>
  <c r="F13" i="8"/>
  <c r="C15" i="6"/>
  <c r="D15" i="6" s="1"/>
  <c r="D6" i="6"/>
  <c r="E24" i="2"/>
  <c r="F17" i="2"/>
  <c r="G17" i="2"/>
  <c r="E14" i="2"/>
  <c r="G8" i="2"/>
  <c r="F8" i="2"/>
  <c r="B14" i="2"/>
  <c r="F38" i="4"/>
  <c r="G38" i="4"/>
  <c r="F46" i="3"/>
  <c r="G46" i="3"/>
  <c r="F23" i="3"/>
  <c r="G23" i="3"/>
  <c r="C81" i="1"/>
  <c r="E69" i="1"/>
  <c r="G70" i="1"/>
  <c r="F70" i="1"/>
  <c r="F63" i="1"/>
  <c r="G63" i="1"/>
  <c r="G54" i="1"/>
  <c r="F54" i="1"/>
  <c r="G46" i="1"/>
  <c r="F46" i="1"/>
  <c r="G42" i="1"/>
  <c r="F42" i="1"/>
  <c r="F35" i="1"/>
  <c r="G35" i="1"/>
  <c r="F12" i="1"/>
  <c r="E96" i="1"/>
  <c r="C21" i="6"/>
  <c r="D21" i="6" s="1"/>
  <c r="D24" i="2"/>
  <c r="C206" i="1"/>
  <c r="E171" i="1"/>
  <c r="G171" i="1" s="1"/>
  <c r="E11" i="1"/>
  <c r="B11" i="1"/>
  <c r="D15" i="12"/>
  <c r="D206" i="1"/>
  <c r="D17" i="12"/>
  <c r="D35" i="12"/>
  <c r="B35" i="12"/>
  <c r="C25" i="12"/>
  <c r="C26" i="12"/>
  <c r="C23" i="12"/>
  <c r="C19" i="12"/>
  <c r="B23" i="12" l="1"/>
  <c r="B26" i="12"/>
  <c r="E17" i="12"/>
  <c r="F17" i="12" s="1"/>
  <c r="F96" i="1"/>
  <c r="G96" i="1"/>
  <c r="E18" i="12"/>
  <c r="F18" i="12" s="1"/>
  <c r="F171" i="1"/>
  <c r="G24" i="2"/>
  <c r="F24" i="2"/>
  <c r="G14" i="2"/>
  <c r="F14" i="2"/>
  <c r="E16" i="12"/>
  <c r="G69" i="1"/>
  <c r="F69" i="1"/>
  <c r="G11" i="1"/>
  <c r="E81" i="1"/>
  <c r="G81" i="1" s="1"/>
  <c r="B15" i="12"/>
  <c r="B25" i="12" s="1"/>
  <c r="F11" i="1"/>
  <c r="B81" i="1"/>
  <c r="C30" i="6"/>
  <c r="D30" i="6" s="1"/>
  <c r="E206" i="1"/>
  <c r="B206" i="1"/>
  <c r="E15" i="12"/>
  <c r="G15" i="12" s="1"/>
  <c r="D19" i="12"/>
  <c r="D26" i="12"/>
  <c r="C27" i="12"/>
  <c r="C37" i="12" s="1"/>
  <c r="D23" i="12"/>
  <c r="D25" i="12"/>
  <c r="E23" i="12"/>
  <c r="G17" i="12" l="1"/>
  <c r="F206" i="1"/>
  <c r="G18" i="12"/>
  <c r="E26" i="12"/>
  <c r="F26" i="12" s="1"/>
  <c r="G206" i="1"/>
  <c r="G16" i="12"/>
  <c r="F16" i="12"/>
  <c r="B19" i="12"/>
  <c r="F15" i="12"/>
  <c r="F81" i="1"/>
  <c r="B27" i="12"/>
  <c r="B37" i="12" s="1"/>
  <c r="E25" i="12"/>
  <c r="F25" i="12" s="1"/>
  <c r="E19" i="12"/>
  <c r="D27" i="12"/>
  <c r="D37" i="12" s="1"/>
  <c r="G26" i="12" l="1"/>
  <c r="E27" i="12"/>
  <c r="E37" i="12" s="1"/>
  <c r="G25" i="12"/>
</calcChain>
</file>

<file path=xl/sharedStrings.xml><?xml version="1.0" encoding="utf-8"?>
<sst xmlns="http://schemas.openxmlformats.org/spreadsheetml/2006/main" count="441" uniqueCount="308">
  <si>
    <t>A. RAČUN PRIHODA I RASHODA</t>
  </si>
  <si>
    <t>6 Prihodi poslovanja</t>
  </si>
  <si>
    <t>63 Pomoći iz inozemstva i od subjekata unutar općeg proračuna</t>
  </si>
  <si>
    <t>631 Pomoći od inozemnih vlada</t>
  </si>
  <si>
    <t>6311 Tekuće pomoći od inozemnih vlada</t>
  </si>
  <si>
    <t>632 Pomoći od međunarodnih organizacija te institucija i tijela EU</t>
  </si>
  <si>
    <t>6321 Tekuće pomoći od međunarodnih organizacija</t>
  </si>
  <si>
    <t>638 Pomoći temeljem prijenosa EU sredstava</t>
  </si>
  <si>
    <t>6381 Tekuće pomoći temeljem prijenosa EU sredstava</t>
  </si>
  <si>
    <t>64 Prihodi od imovine</t>
  </si>
  <si>
    <t>641 Prihodi od financijske imovine</t>
  </si>
  <si>
    <t>6413 Kamate na oročena sredstva i depozite po viđenju</t>
  </si>
  <si>
    <t>6414 Prihodi od zateznih kamata</t>
  </si>
  <si>
    <t>65 Prihodi od upravnih i administrativnih pristojbi, pristojbi po posebnim propisima i naknada</t>
  </si>
  <si>
    <t>652 Prihodi po posebnim propisima</t>
  </si>
  <si>
    <t>6526 Ostali nespomenuti prihodi</t>
  </si>
  <si>
    <t>661 Prihodi od prodaje proizvoda i robe te pruženih usluga</t>
  </si>
  <si>
    <t>6615 Prihodi od pruženih usluga</t>
  </si>
  <si>
    <t>7 Prihodi od prodaje nefinancijske imovine</t>
  </si>
  <si>
    <t>SVEUKUPNO PRIHODI</t>
  </si>
  <si>
    <t>3 Rashodi poslovanja</t>
  </si>
  <si>
    <t>31 Rashodi za zaposlene</t>
  </si>
  <si>
    <t>311 Plaće (Bruto)</t>
  </si>
  <si>
    <t>3111 Plaće za redovan rad</t>
  </si>
  <si>
    <t>312 Ostali rashodi za zaposlene</t>
  </si>
  <si>
    <t>3121 Ostali rashodi za zaposlene</t>
  </si>
  <si>
    <t>313 Doprinosi na plaće</t>
  </si>
  <si>
    <t>3132 Doprinosi za obvezno zdravstveno osiguranje</t>
  </si>
  <si>
    <t>32 Materijalni rashodi</t>
  </si>
  <si>
    <t>321 Naknade troškova zaposlenima</t>
  </si>
  <si>
    <t>3211 Službena putovanja</t>
  </si>
  <si>
    <t>3212 Naknade za prijevoz, za rad na terenu i odvojeni život</t>
  </si>
  <si>
    <t>3213 Stručno usavršavanje zaposlenika</t>
  </si>
  <si>
    <t>3214 Ostale naknade troškova zaposlenima</t>
  </si>
  <si>
    <t>322 Rashodi za materijal i energiju</t>
  </si>
  <si>
    <t>3221 Uredski materijal i ostali materijalni rashodi</t>
  </si>
  <si>
    <t>3222 Materijal i sirovine</t>
  </si>
  <si>
    <t>3223 Energija</t>
  </si>
  <si>
    <t>3224 Materijal i dijelovi za tekuće i investicijsko održavanje</t>
  </si>
  <si>
    <t>3225 Sitni inventar i auto gume</t>
  </si>
  <si>
    <t>3227 Službena, radna i zaštitna odjeća i obuća</t>
  </si>
  <si>
    <t>323 Rashodi za usluge</t>
  </si>
  <si>
    <t>3231 Usluge telefona, pošte i prijevoza</t>
  </si>
  <si>
    <t>3232 Usluge tekućeg i investicijskog održavanja</t>
  </si>
  <si>
    <t>3233 Usluge promidžbe i informiranja</t>
  </si>
  <si>
    <t>3234 Komunalne usluge</t>
  </si>
  <si>
    <t>3235 Zakupnine i najamnine</t>
  </si>
  <si>
    <t>3236 Zdravstvene i veterinarske usluge</t>
  </si>
  <si>
    <t>3237 Intelektualne i osobne usluge</t>
  </si>
  <si>
    <t>3238 Računalne usluge</t>
  </si>
  <si>
    <t>3239 Ostale usluge</t>
  </si>
  <si>
    <t>324 Naknade troškova osobama izvan radnog odnosa</t>
  </si>
  <si>
    <t>3241 Naknade troškova osobama izvan radnog odnosa</t>
  </si>
  <si>
    <t>329 Ostali nespomenuti rashodi poslovanja</t>
  </si>
  <si>
    <t>3291 Naknade za rad predstavničkih i izvršnih tijela, povjerenstava i slično</t>
  </si>
  <si>
    <t>3292 Premije osiguranja</t>
  </si>
  <si>
    <t>3293 Reprezentacija</t>
  </si>
  <si>
    <t>3294 Članarine i norme</t>
  </si>
  <si>
    <t>3295 Pristojbe i naknade</t>
  </si>
  <si>
    <t>3299 Ostali nespomenuti rashodi poslovanja</t>
  </si>
  <si>
    <t>34 Financijski rashodi</t>
  </si>
  <si>
    <t>342 Kamate za primljene kredite i zajmove</t>
  </si>
  <si>
    <t>343 Ostali financijski rashodi</t>
  </si>
  <si>
    <t>3431 Bankarske usluge i usluge platnog prometa</t>
  </si>
  <si>
    <t>3432 Negativne tečajne razlike i razlike zbog primjene valutne klauzule</t>
  </si>
  <si>
    <t>3433 Zatezne kamate</t>
  </si>
  <si>
    <t>3434 Ostali nespomenuti financijski rashodi</t>
  </si>
  <si>
    <t>35 Subvencije</t>
  </si>
  <si>
    <t>37 Naknade građanima i kućanstvima na temelju osiguranja i druge naknade</t>
  </si>
  <si>
    <t>372 Ostale naknade građanima i kućanstvima iz proračuna</t>
  </si>
  <si>
    <t>3721 Naknade građanima i kućanstvima u novcu</t>
  </si>
  <si>
    <t>3722 Naknade građanima i kućanstvima u naravi</t>
  </si>
  <si>
    <t>38 Ostali rashodi</t>
  </si>
  <si>
    <t>381 Tekuće donacije</t>
  </si>
  <si>
    <t>3811 Tekuće donacije u novcu</t>
  </si>
  <si>
    <t>383 Kazne, penali i naknade štete</t>
  </si>
  <si>
    <t>3831 Naknade šteta pravnim i fizičkim osobama</t>
  </si>
  <si>
    <t>4 Rashodi za nabavu nefinancijske imovine</t>
  </si>
  <si>
    <t>41 Rashodi za nabavu neproizvedene dugotrajne imovine</t>
  </si>
  <si>
    <t>412 Nematerijalna imovina</t>
  </si>
  <si>
    <t>4123 Licence</t>
  </si>
  <si>
    <t>42 Rashodi za nabavu proizvedene dugotrajne imovine</t>
  </si>
  <si>
    <t>421 Građevinski objekti</t>
  </si>
  <si>
    <t>4212 Poslovni objekti</t>
  </si>
  <si>
    <t>422 Postrojenja i oprema</t>
  </si>
  <si>
    <t>4221 Uredska oprema i namještaj</t>
  </si>
  <si>
    <t>4222 Komunikacijska oprema</t>
  </si>
  <si>
    <t>4223 Oprema za održavanje i zaštitu</t>
  </si>
  <si>
    <t>4224 Medicinska i laboratorijska oprema</t>
  </si>
  <si>
    <t>4227 Uređaji, strojevi i oprema za ostale namjene</t>
  </si>
  <si>
    <t>423 Prijevozna sredstva</t>
  </si>
  <si>
    <t>4231 Prijevozna sredstva u cestovnom prometu</t>
  </si>
  <si>
    <t>424 Knjige, umjetnička djela i ostale izložbene vrijednosti</t>
  </si>
  <si>
    <t>4241 Knjige</t>
  </si>
  <si>
    <t>4242 Umjetnička djela (izložena u galerijama, muzejima i slično)</t>
  </si>
  <si>
    <t>426 Nematerijalna proizvedena imovina</t>
  </si>
  <si>
    <t>4262 Ulaganja u računalne programe</t>
  </si>
  <si>
    <t>45 Rashodi za dodatna ulaganja na nefinancijskoj imovini</t>
  </si>
  <si>
    <t>451 Dodatna ulaganja na građevinskim objektima</t>
  </si>
  <si>
    <t>4511 Dodatna ulaganja na građevinskim objektima</t>
  </si>
  <si>
    <t>452 Dodatna ulaganja na postrojenjima i opremi</t>
  </si>
  <si>
    <t>4521 Dodatna ulaganja na postrojenjima i opremi</t>
  </si>
  <si>
    <t>SVEUKUPNO RASHODI</t>
  </si>
  <si>
    <t>B. RAČUN FINANCIRANJA</t>
  </si>
  <si>
    <t>8 Primici od financijske imovine i zaduživanja</t>
  </si>
  <si>
    <t>84 Primici od zaduživanja</t>
  </si>
  <si>
    <t>844 Primljeni krediti i zajmovi od kreditnih i ostalih financijskih institucija izvan javnog sektora</t>
  </si>
  <si>
    <t>SVEUKUPNO PRIMICI</t>
  </si>
  <si>
    <t>5 Izdaci za financijsku imovinu i otplate zajmova</t>
  </si>
  <si>
    <t>54 Izdaci za otplatu glavnice primljenih kredita i zajmova</t>
  </si>
  <si>
    <t>544 Otplata glavnice primljenih kredita i zajmova od kreditnih i ostalih financijskih institucija izvan javnog sektora</t>
  </si>
  <si>
    <t>5443 Otplata glavnice primljenih kredita od tuzemnih kreditnih institucija izvan javnog sektora</t>
  </si>
  <si>
    <t>SVEUKUPNO IZDACI</t>
  </si>
  <si>
    <t>Brojčana oznaka i naziv računa prihoda i rashoda</t>
  </si>
  <si>
    <t>6=5/2*100</t>
  </si>
  <si>
    <t>7=5/4*100</t>
  </si>
  <si>
    <t xml:space="preserve">Članak 2. </t>
  </si>
  <si>
    <t>Tablica 1. Prihodi i rashodi prema ekonomskoj klasifikaciji</t>
  </si>
  <si>
    <t>Tablica 2. Prihodi i rashodi prema izvorima financiranja</t>
  </si>
  <si>
    <t>Brojčana oznaka i naziv izvora financiranja</t>
  </si>
  <si>
    <t>PRIHODI PO IZVORIMA FINANCIRANJA</t>
  </si>
  <si>
    <t>RASHODI PO IZVORIMA FINANCIRANJA</t>
  </si>
  <si>
    <t>Tablica 3. Rashodi prema funkcijskoj klasifikaciji</t>
  </si>
  <si>
    <t>Brojčana oznaka i naziv funkcijske klasifikacije</t>
  </si>
  <si>
    <t>Funk. klas: 04 Ekonomski poslovi</t>
  </si>
  <si>
    <t>Funk. klas: 05 Zaštita okoliša</t>
  </si>
  <si>
    <t>Funk. klas: 07 Zdravstvo</t>
  </si>
  <si>
    <t>Funk. klas: 09 Obrazovanje</t>
  </si>
  <si>
    <t>Funk. klas: 10 Socijalna zaštita</t>
  </si>
  <si>
    <t>RASHODI PREMA FUNKCIJSKOJ KLASIFIKACIJI</t>
  </si>
  <si>
    <t>Tablica 4. Račun financiranja prema ekonomskoj klasifikaciji</t>
  </si>
  <si>
    <t>Brojčana oznaka i naziv računa primitaka i izdataka</t>
  </si>
  <si>
    <t>Tablica 5. Račun financiranja - analitika</t>
  </si>
  <si>
    <t>Tablica 6. Račun financiranja prema izvorima financiranja</t>
  </si>
  <si>
    <t>PRIMICI PO IZVORIMA FINANCIRANJA</t>
  </si>
  <si>
    <t>IZDACI PO IZVORIMA FINANCIRANJA</t>
  </si>
  <si>
    <t>I. OPĆI DIO</t>
  </si>
  <si>
    <t>Članak 1.</t>
  </si>
  <si>
    <t>Opis</t>
  </si>
  <si>
    <t>UKUPAN DONOS MANJKA IZ PRETHODNIH GODINA*</t>
  </si>
  <si>
    <t>UKUPAN DONOS VIŠKA IZ PRETHODNIH GODINA*</t>
  </si>
  <si>
    <t>RASHODI I IZDACI</t>
  </si>
  <si>
    <t>RAZLIKA - višak/manjak</t>
  </si>
  <si>
    <t>4=3/2*100</t>
  </si>
  <si>
    <t>II. POSEBNI DIO</t>
  </si>
  <si>
    <t>Članak 3.</t>
  </si>
  <si>
    <t>5=4/3*100</t>
  </si>
  <si>
    <t>Brojčana oznaka i naziv razdjela, glave, izvora financiranja, programa, aktivnosti i projekta</t>
  </si>
  <si>
    <t xml:space="preserve">PRIHODI I PRIMICI </t>
  </si>
  <si>
    <t>D. SREDSTVA IZ PRETHODNIH GODINA</t>
  </si>
  <si>
    <t>6382 Kapitalne pomoći temeljem prijenosa EU sredstava</t>
  </si>
  <si>
    <t>3113 Plaće za prekovremeni rad</t>
  </si>
  <si>
    <t>3131 Doprinosi za mirovinsko osiguranje</t>
  </si>
  <si>
    <t>3813 Tekuće donacije iz EU sredstava</t>
  </si>
  <si>
    <t>Izvor: 11 Opći prihodi i primici</t>
  </si>
  <si>
    <t>Izvor: 71 Prihodi od nefinancijske imovine</t>
  </si>
  <si>
    <t>Izvor: 81 Namjenski primici od zaduživanja</t>
  </si>
  <si>
    <t>Izvor: 43 Ostali prihodi za posebne namjene</t>
  </si>
  <si>
    <t>Izvor: 51 Pomoći EU</t>
  </si>
  <si>
    <t>Izvor: 52 Ostale pomoći</t>
  </si>
  <si>
    <t>Izvor: 44 Decentralizirana sredstva</t>
  </si>
  <si>
    <t>Izvor: 31 Vlastiti prihodi</t>
  </si>
  <si>
    <t>VIŠAK/MANJAK IZ PRETHODNIH GODINA ZA RASPOREDITI/POKRITI</t>
  </si>
  <si>
    <t xml:space="preserve">Indeks 
% </t>
  </si>
  <si>
    <t>4225 Instrumenti, uređaji i strojevi</t>
  </si>
  <si>
    <t>4226 Sportska i glazbena oprema</t>
  </si>
  <si>
    <t>Izvor: 1 OPĆI PRIHODI I PRIMICI</t>
  </si>
  <si>
    <t>Izvor: 3 VLASTITI PRIHODI</t>
  </si>
  <si>
    <t>Izvor: 4 PRIHODI ZA POSEBNE NAMJENE</t>
  </si>
  <si>
    <t>Izvor: 5 POMOĆI</t>
  </si>
  <si>
    <t>Izvor: 72 Prihodi od nadoknade šteta s osnova osiguranja</t>
  </si>
  <si>
    <t>Izvor: 8 NAMJENSKI PRIMICI OD ZADUŽIVANJA</t>
  </si>
  <si>
    <t>042 Poljoprivreda, šumarstvo, ribarstvo i lov</t>
  </si>
  <si>
    <t>044 Rudarstvo, proizvodnja i građevinarstvo</t>
  </si>
  <si>
    <t>045 Promet</t>
  </si>
  <si>
    <t>047 Ostale industrije</t>
  </si>
  <si>
    <t>051 Gospodarenje otpadom</t>
  </si>
  <si>
    <t>053 Smanjenje zagađivanja</t>
  </si>
  <si>
    <t>054 Zaštita bioraznolikosti i krajolika</t>
  </si>
  <si>
    <t>056 Poslovi i usluge zaštite okoliša koji nisu drugdje svrstani</t>
  </si>
  <si>
    <t>071 Medicinski proizvodi, pribor i oprema</t>
  </si>
  <si>
    <t>072 Službe za vanjske pacijente</t>
  </si>
  <si>
    <t>074 Službe javnog zdravstva</t>
  </si>
  <si>
    <t>075 Istraživanje i razvoj zdravstva</t>
  </si>
  <si>
    <t>076 Poslovi i usluge zdravstva koji nisu drugdje svrstani</t>
  </si>
  <si>
    <t>091 Predškolsko i osnovno obrazovanje</t>
  </si>
  <si>
    <t>092 Srednjoškolsko obrazovanje</t>
  </si>
  <si>
    <t>094 Visoka naobrazba</t>
  </si>
  <si>
    <t>095 Obrazovanje koje se ne može definirati po stupnju</t>
  </si>
  <si>
    <t>096 Dodatne usluge u obrazovanju</t>
  </si>
  <si>
    <t>097 Istraživanje i razvoj obrazovanja</t>
  </si>
  <si>
    <t>098 Usluge obrazovanja koje nisu drugdje svrstane</t>
  </si>
  <si>
    <t>102 Starost</t>
  </si>
  <si>
    <t>106 Stanovanje</t>
  </si>
  <si>
    <t>107 Socijalna pomoć stanovništvu koje nije obuhvaćeno redovnim socijalnim programima</t>
  </si>
  <si>
    <t>109 Aktivnosti socijalne zaštite koje nisu drugdje svrstane</t>
  </si>
  <si>
    <t>842 Primljeni krediti i zajmovi od kreditnih i ostalih financijskih institucija u javnom sektoru</t>
  </si>
  <si>
    <t>Indeks 
%</t>
  </si>
  <si>
    <t>Indeks
 %</t>
  </si>
  <si>
    <t>Članak 4.</t>
  </si>
  <si>
    <t xml:space="preserve">Indeks 
 % </t>
  </si>
  <si>
    <t>6631 Tekuće donacije</t>
  </si>
  <si>
    <t>Izvor: 61 Donacije</t>
  </si>
  <si>
    <t>Izvor: 6 DONACIJE</t>
  </si>
  <si>
    <t>8422 Primljeni krediti od kreditnih institucija u javnom sektoru</t>
  </si>
  <si>
    <t>8443 Primljeni krediti od tuzemnih kreditnih institucija izvan javnog sektora</t>
  </si>
  <si>
    <t>6323 Tekuće pomoći od institucija i tijela EU</t>
  </si>
  <si>
    <t>6324 Kapitalne pomoći od institucija i tijela EU</t>
  </si>
  <si>
    <t>6419 Ostali prihodi od financijske imovine</t>
  </si>
  <si>
    <t>72 Prihodi od prodaje proizvedene dugotrajne imovine</t>
  </si>
  <si>
    <t>722 Prihodi od prodaje postrojenja i opreme</t>
  </si>
  <si>
    <t>7221 Uredska oprema i namještaj</t>
  </si>
  <si>
    <t>7222 Komunikacijska oprema</t>
  </si>
  <si>
    <t>4214 Ostali građevinski objekti</t>
  </si>
  <si>
    <t>6322 Kapitalne pomoći od međunarodnih organizacija</t>
  </si>
  <si>
    <t>66 Prihodi od prodaje proizvoda i robe te pruženih usluga i prihodi od donacija te povrati po protestiranim jamstvima</t>
  </si>
  <si>
    <t>663 Donacije od pravnih i fizičkih osoba izvan općeg proračuna i povrat donacija po protestiranim jamstvima</t>
  </si>
  <si>
    <t>6632 Kapitalne donacije</t>
  </si>
  <si>
    <t>68 Kazne, upravne mjere i ostali prihodi</t>
  </si>
  <si>
    <t>3133 Doprinosi za obvezno osiguranje u slučaju nezaposlenosti</t>
  </si>
  <si>
    <t>4124 Ostala prava</t>
  </si>
  <si>
    <t>043 Gorivo i energija</t>
  </si>
  <si>
    <t>073 Bolničke službe</t>
  </si>
  <si>
    <t>542 Otplata glavnice primljenih kredita i zajmova od kreditnih i ostalih financijskih institucija u javnom sektoru</t>
  </si>
  <si>
    <t>5422 Otplata glavnice primljenih kredita od kreditnih institucija u javnom sektoru</t>
  </si>
  <si>
    <t>3423 Kamate za primljene kredite i zajmove od kreditnih i ostalih fin. institucija izvan javnog sektora</t>
  </si>
  <si>
    <t>3422 Kamate za primljene kredite i zajmove od kreditnih i ostalih fin. institucija u javnom sektoru</t>
  </si>
  <si>
    <t>Izvor: 7 PRIHODI OD NEFIN. IMOVINE I NADOKNADE ŠTETA S OSNOVA OSIGURANJA</t>
  </si>
  <si>
    <t>VIŠAK PRIHODA NAD RASHODIMA za raspodjelu (preneseni)</t>
  </si>
  <si>
    <t>MANJAK PRIHODA NAD RASHODIMA za pokriće (preneseni)</t>
  </si>
  <si>
    <t>ZA 2023. GODINU</t>
  </si>
  <si>
    <t xml:space="preserve">Prihodi i rashodi te primici i izdaci ostvareni su, odnosno izvršeni u 2023. godini u Računu prihoda i rashoda i Računu financiranja, uz usporedbu prethodne godine, kako slijedi: </t>
  </si>
  <si>
    <t>Izvorni plan 
2023.</t>
  </si>
  <si>
    <t>Ostvarenje / izvršenje 
01.01.-30.06.'22.</t>
  </si>
  <si>
    <t>Ostvarenje / izvršenje 
01.01.-30.06.'23.</t>
  </si>
  <si>
    <t>Tekući plan 
2023.</t>
  </si>
  <si>
    <t>634 Pomoći od izvanproračunskih korisnika</t>
  </si>
  <si>
    <t>6341 Tekuće pomoći od proračunskih korisnika</t>
  </si>
  <si>
    <t>6342 Kapitalne pomoći od izvanproračunskih korisnika</t>
  </si>
  <si>
    <t>636 Pomoći proračunskim korisnicma iz proračuna koji im nije nadležan</t>
  </si>
  <si>
    <t>6361 Tekuće pomoći proračunskim korisnicma iz proračuna koji im nije nadležan</t>
  </si>
  <si>
    <t>6362 Kapitalne pomoći proračunskim korisnicma iz proračuna koji im nije nadležan</t>
  </si>
  <si>
    <t>6415 Prihodi od pozitivnih tečajnih razlika i razlika zbog primjene valutne klauzule</t>
  </si>
  <si>
    <t>6614 Prihodi od prodaje proizvoda i robe</t>
  </si>
  <si>
    <t>67 Prihodi iz nadležnog proračuna i od HZZO-a temeljem ugovornih obveza</t>
  </si>
  <si>
    <t>673 Prihodi od HZZO-a na temelju ugovornih obveza</t>
  </si>
  <si>
    <t>6731 Prihodi od HZZO-a na temelju ugovornih obveza</t>
  </si>
  <si>
    <t>683 Ostali prihodi</t>
  </si>
  <si>
    <t>6831 Ostali prihodi</t>
  </si>
  <si>
    <t>721 Prihodi od prodaje građevinskih objekata</t>
  </si>
  <si>
    <t>7211 Stambeni objekti</t>
  </si>
  <si>
    <t>7227 Uređeji, strojevi i oprema za ostale namjene</t>
  </si>
  <si>
    <t>725 Prihodi od prodaje višegodišnjih nasada i osnovnog stada</t>
  </si>
  <si>
    <t>7252 Osnovno stado</t>
  </si>
  <si>
    <t>3112 Plaće u naravi</t>
  </si>
  <si>
    <t>3114 Plaće za posebne uvjete rada</t>
  </si>
  <si>
    <t>3296 Troškovi sudskih postupaka</t>
  </si>
  <si>
    <t>353 Subvencije trg.društvima, zadrugama, poljoprivrednicima iz EU sredstava</t>
  </si>
  <si>
    <t>3531 Subvencije trg.društvima, zadrugama, poljoprivrednicima iz EU sredstava</t>
  </si>
  <si>
    <t>4213 Ceste, željeznice i ostali prometni objekti</t>
  </si>
  <si>
    <t>425 Višegodišnji nasadi i osnovno stado</t>
  </si>
  <si>
    <t>4251 Višegodišnji nasadi</t>
  </si>
  <si>
    <t xml:space="preserve">Izvorni plan 
2023. </t>
  </si>
  <si>
    <t xml:space="preserve">Tekući  plan
 2023. </t>
  </si>
  <si>
    <t>5445 Otplata glavnice primljenih zajmova od ostalih tuzemnih financijskih institucija izvan javnog sektora</t>
  </si>
  <si>
    <t>HBOR-dugoročni-namjena</t>
  </si>
  <si>
    <t>Naziv banke.-dugoročni-namjena</t>
  </si>
  <si>
    <t>HBOR-namjena</t>
  </si>
  <si>
    <t>IZVRŠENJE PO ORGANIZACIJSKOJ I PROGRAMSKOJ KLASIFIKACIJI</t>
  </si>
  <si>
    <t xml:space="preserve">              KLASA: </t>
  </si>
  <si>
    <t xml:space="preserve">              URBROJ: </t>
  </si>
  <si>
    <r>
      <t xml:space="preserve">                                                                                                             </t>
    </r>
    <r>
      <rPr>
        <b/>
        <sz val="11"/>
        <color rgb="FFFF0000"/>
        <rFont val="Times New Roman"/>
        <family val="1"/>
        <charset val="238"/>
      </rPr>
      <t>PREDSJEDNIK</t>
    </r>
  </si>
  <si>
    <t>* Redak UKUPAN DONOS MANJKA/VIŠKA IZ PRETHODNIH GODINA služi kao informacija i ne uzima se u obzir kod uravnoteženja fin. plana, već se fin. plan uravnotežuje retkom VIŠAK/MANJAK IZ PRETHODNIH GODINA ZA RASPOREDITI/POKRITI</t>
  </si>
  <si>
    <t>C. FINANCIJSKI PLAN UKUPNO</t>
  </si>
  <si>
    <t>671 Prihodi iz nadležnog proračuna za financiranje redovne djelatnosti proračunskih korisnika</t>
  </si>
  <si>
    <t>6711 Prihodi iz nadležnog proračuna za financiranje rashoda poslovanja</t>
  </si>
  <si>
    <t>6712 Prihodi iz nadležnog proračuna za financiranje rashoda za nabavu nefinancoijske imovine</t>
  </si>
  <si>
    <t>6714 Prihodi iz nadležnog proračuna za financiranje izdataka za financijsku imovinu i otplatu zajmova</t>
  </si>
  <si>
    <t>639 Prijenosi između proračunskih korisnika istog proračuna</t>
  </si>
  <si>
    <t>6391 Tekući prijenosi između proračunskih korisnika istog proračuna</t>
  </si>
  <si>
    <t>6392 Kapitalni prijenosi između proračunskih korisnika istog proračuna</t>
  </si>
  <si>
    <t>6393 Tekući prijenosi između proračunskih korisnika istog proračuna temeljem prijenosa EU sredstava</t>
  </si>
  <si>
    <t>6394 Kapitalni prijenosi između proračunskih korisnika istog proračuna temeljem prijenosa EU sredstava</t>
  </si>
  <si>
    <t xml:space="preserve">              Opći i posebni dio Polugodišnjeg izvještaja o izvršenju Financijskog plana za 2023. godinu objavljuje se u „__________________“.</t>
  </si>
  <si>
    <t xml:space="preserve">              Polugodišnji izvještaj o izvršenju Financijskog plana za 2023. godinu objavljuje se na __________________.</t>
  </si>
  <si>
    <t xml:space="preserve">              Mjesto, datum</t>
  </si>
  <si>
    <t xml:space="preserve">              Rashodi i izdaci u Posebnom dijelu Financijskog plana iskazani po organizacijskoj i programskoj klasifikaciji, izvršeni su kako slijedi:</t>
  </si>
  <si>
    <t>Polja označena žutom bojom popunjavaju se ručno!</t>
  </si>
  <si>
    <t>Ako nema vrijednosti upisuje se 0,00</t>
  </si>
  <si>
    <t>(mogu se i izbrisati retci koji nemaju vrijednosti, ali tada treba provjeriti formule)</t>
  </si>
  <si>
    <t>RKP broj NAZIV PRORAČUNSKOG KORISNIKA</t>
  </si>
  <si>
    <r>
      <t xml:space="preserve">Razdjel: </t>
    </r>
    <r>
      <rPr>
        <b/>
        <sz val="10"/>
        <color rgb="FFFF0000"/>
        <rFont val="Times New Roman"/>
        <family val="1"/>
        <charset val="238"/>
      </rPr>
      <t>Šifra i naziv razdjela</t>
    </r>
  </si>
  <si>
    <r>
      <t xml:space="preserve">Glava: </t>
    </r>
    <r>
      <rPr>
        <b/>
        <sz val="10"/>
        <color rgb="FFFF0000"/>
        <rFont val="Times New Roman"/>
        <family val="1"/>
        <charset val="238"/>
      </rPr>
      <t>šifra i naziv proračunske glave</t>
    </r>
  </si>
  <si>
    <r>
      <t xml:space="preserve">Program: </t>
    </r>
    <r>
      <rPr>
        <b/>
        <sz val="10"/>
        <color rgb="FFFF0000"/>
        <rFont val="Times New Roman"/>
        <family val="1"/>
        <charset val="238"/>
      </rPr>
      <t>šifra i naziv programa</t>
    </r>
  </si>
  <si>
    <t>Axxxxxx Naziv aktivnosti ili Kxxxxxx Naziv kapitalnog projekta ili Txxxxxx Naziv tekućeg projekta</t>
  </si>
  <si>
    <t xml:space="preserve">Izvor: </t>
  </si>
  <si>
    <t>XX Šifra i Naziv skupine konta</t>
  </si>
  <si>
    <t>XXX Šifra i Naziv podskupine konta</t>
  </si>
  <si>
    <t>XXXX Šifra i Naziv odjeljka</t>
  </si>
  <si>
    <t>Ostvarenje / izvršenje 
01.01.-31.12.'22.</t>
  </si>
  <si>
    <t>Ostvarenje / izvršenje 
01.01.-31.12.'23.</t>
  </si>
  <si>
    <t>RAZLIKA PRIHODA I RASHODA</t>
  </si>
  <si>
    <t>RAZLIKA PRIMITAKA I IZDATAKA</t>
  </si>
  <si>
    <t>RAZLIKA PRIHODA I PRIMITAKA TE RASHODA I IZDATAKA</t>
  </si>
  <si>
    <t>GODIŠNJI IZVJEŠTAJ O IZVRŠENJU FINANCIJSKOG PLANA</t>
  </si>
  <si>
    <t>SPECIJALNE BOLNICE ZA MEDICINSKU REHABILITACIJU VARAŽDINSKE TOPPLICE</t>
  </si>
  <si>
    <t xml:space="preserve">Sažetak godišnjeg izvještaja o izvršenju Financijskog plana za 2023. godinu izgleda kako slijedi: </t>
  </si>
  <si>
    <r>
      <t xml:space="preserve">Temeljem odredbi članka 86., stavka 3. Zakona o proračunu (Narodne novine br. 144/22), članka 52. stavka 7. Pravilnika o polugodišnjem i godišnjem izvještaju o izvršenju proračuna (Narodne novine br. 85/23.), članka 25. Odluke o izvršavanju Proračuna Varaždinske županije za 2023. godinu (Službeni vjesnik Varaždinske županije br. 110/22) i članka </t>
    </r>
    <r>
      <rPr>
        <sz val="12"/>
        <rFont val="Times New Roman"/>
        <family val="1"/>
        <charset val="238"/>
      </rPr>
      <t>13.</t>
    </r>
    <r>
      <rPr>
        <sz val="12"/>
        <color theme="1"/>
        <rFont val="Times New Roman"/>
        <family val="1"/>
        <charset val="238"/>
      </rPr>
      <t xml:space="preserve"> Statuta </t>
    </r>
    <r>
      <rPr>
        <sz val="12"/>
        <rFont val="Times New Roman"/>
        <family val="1"/>
        <charset val="238"/>
      </rPr>
      <t>Specijalne bolnice za medicinsku rehabilitaciju Varaždinske Toplice, Upravno vijeće Specijalne bolnice za medicinsku rehabilitaciju Varaždinske Toplice</t>
    </r>
    <r>
      <rPr>
        <sz val="12"/>
        <color theme="1"/>
        <rFont val="Times New Roman"/>
        <family val="1"/>
        <charset val="238"/>
      </rPr>
      <t xml:space="preserve"> na 124. sjednici održanoj 28.03.2024. godine, donosi: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</si>
</sst>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5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sz val="8"/>
      <color rgb="FF000000"/>
      <name val="Times New Roman"/>
      <family val="1"/>
      <charset val="238"/>
    </font>
    <font>
      <sz val="8"/>
      <color theme="1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0"/>
      <color theme="0"/>
      <name val="Times New Roman"/>
      <family val="1"/>
      <charset val="238"/>
    </font>
    <font>
      <sz val="11"/>
      <name val="Times New Roman"/>
      <family val="1"/>
      <charset val="238"/>
    </font>
    <font>
      <sz val="11"/>
      <color indexed="8"/>
      <name val="Calibri"/>
      <family val="2"/>
      <charset val="238"/>
    </font>
    <font>
      <sz val="10"/>
      <name val="Times New Roman"/>
      <family val="1"/>
      <charset val="238"/>
    </font>
    <font>
      <i/>
      <sz val="10"/>
      <color theme="3"/>
      <name val="Times New Roman"/>
      <family val="1"/>
      <charset val="238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5"/>
      <color theme="1"/>
      <name val="Times New Roman"/>
      <family val="1"/>
      <charset val="238"/>
    </font>
    <font>
      <sz val="15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2"/>
      <name val="Times New Roman"/>
      <family val="1"/>
      <charset val="238"/>
    </font>
    <font>
      <i/>
      <sz val="10"/>
      <color theme="0" tint="-0.499984740745262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sz val="11"/>
      <color theme="3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2"/>
      <name val="Times New Roman"/>
      <family val="1"/>
      <charset val="238"/>
    </font>
    <font>
      <sz val="11"/>
      <color rgb="FF0070C0"/>
      <name val="Calibri"/>
      <family val="2"/>
      <charset val="238"/>
      <scheme val="minor"/>
    </font>
    <font>
      <sz val="10"/>
      <color theme="0"/>
      <name val="Times New Roman"/>
      <family val="1"/>
      <charset val="238"/>
    </font>
    <font>
      <sz val="10"/>
      <color rgb="FF0070C0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sz val="10"/>
      <color theme="1"/>
      <name val="Calibri"/>
      <family val="2"/>
      <charset val="238"/>
      <scheme val="minor"/>
    </font>
    <font>
      <b/>
      <sz val="10"/>
      <color rgb="FFFF0000"/>
      <name val="Times New Roman"/>
      <family val="1"/>
      <charset val="238"/>
    </font>
    <font>
      <b/>
      <sz val="15"/>
      <name val="Times New Roman"/>
      <family val="1"/>
      <charset val="238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ADD8E6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CC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8" fillId="0" borderId="0"/>
    <xf numFmtId="0" fontId="28" fillId="0" borderId="0"/>
    <xf numFmtId="0" fontId="29" fillId="0" borderId="0"/>
  </cellStyleXfs>
  <cellXfs count="191">
    <xf numFmtId="0" fontId="0" fillId="0" borderId="0" xfId="0"/>
    <xf numFmtId="0" fontId="19" fillId="0" borderId="0" xfId="0" applyFont="1" applyAlignment="1">
      <alignment horizontal="left" indent="1"/>
    </xf>
    <xf numFmtId="0" fontId="18" fillId="0" borderId="0" xfId="0" applyFont="1" applyAlignment="1">
      <alignment horizontal="center"/>
    </xf>
    <xf numFmtId="0" fontId="20" fillId="0" borderId="0" xfId="0" applyFont="1" applyAlignment="1">
      <alignment horizontal="left" indent="1"/>
    </xf>
    <xf numFmtId="0" fontId="23" fillId="0" borderId="0" xfId="0" applyFont="1" applyAlignment="1">
      <alignment horizontal="left" indent="1"/>
    </xf>
    <xf numFmtId="0" fontId="25" fillId="0" borderId="0" xfId="0" applyFont="1" applyAlignment="1">
      <alignment horizontal="left" indent="1"/>
    </xf>
    <xf numFmtId="164" fontId="21" fillId="34" borderId="0" xfId="0" applyNumberFormat="1" applyFont="1" applyFill="1" applyBorder="1" applyAlignment="1">
      <alignment horizontal="right" wrapText="1" indent="1"/>
    </xf>
    <xf numFmtId="0" fontId="27" fillId="36" borderId="0" xfId="0" applyFont="1" applyFill="1" applyBorder="1" applyAlignment="1">
      <alignment horizontal="left" wrapText="1" indent="1"/>
    </xf>
    <xf numFmtId="0" fontId="18" fillId="0" borderId="0" xfId="0" applyFont="1" applyAlignment="1">
      <alignment horizontal="right"/>
    </xf>
    <xf numFmtId="0" fontId="20" fillId="0" borderId="0" xfId="0" applyFont="1" applyAlignment="1">
      <alignment horizontal="right" indent="1"/>
    </xf>
    <xf numFmtId="0" fontId="19" fillId="0" borderId="0" xfId="0" applyFont="1" applyAlignment="1">
      <alignment horizontal="right" indent="1"/>
    </xf>
    <xf numFmtId="4" fontId="24" fillId="34" borderId="0" xfId="0" applyNumberFormat="1" applyFont="1" applyFill="1" applyBorder="1" applyAlignment="1">
      <alignment horizontal="right" wrapText="1" indent="1"/>
    </xf>
    <xf numFmtId="164" fontId="24" fillId="34" borderId="0" xfId="0" applyNumberFormat="1" applyFont="1" applyFill="1" applyBorder="1" applyAlignment="1">
      <alignment horizontal="right" wrapText="1" indent="1"/>
    </xf>
    <xf numFmtId="164" fontId="24" fillId="34" borderId="0" xfId="0" applyNumberFormat="1" applyFont="1" applyFill="1" applyBorder="1" applyAlignment="1">
      <alignment horizontal="left" wrapText="1" indent="1"/>
    </xf>
    <xf numFmtId="4" fontId="24" fillId="34" borderId="0" xfId="0" applyNumberFormat="1" applyFont="1" applyFill="1" applyBorder="1" applyAlignment="1">
      <alignment wrapText="1"/>
    </xf>
    <xf numFmtId="0" fontId="32" fillId="0" borderId="0" xfId="0" applyFont="1"/>
    <xf numFmtId="0" fontId="35" fillId="35" borderId="0" xfId="0" applyFont="1" applyFill="1"/>
    <xf numFmtId="0" fontId="20" fillId="35" borderId="0" xfId="0" applyFont="1" applyFill="1"/>
    <xf numFmtId="0" fontId="20" fillId="35" borderId="0" xfId="0" applyFont="1" applyFill="1" applyAlignment="1">
      <alignment horizontal="center"/>
    </xf>
    <xf numFmtId="0" fontId="32" fillId="35" borderId="0" xfId="0" applyFont="1" applyFill="1" applyAlignment="1">
      <alignment horizontal="center"/>
    </xf>
    <xf numFmtId="0" fontId="36" fillId="0" borderId="0" xfId="0" applyFont="1"/>
    <xf numFmtId="4" fontId="32" fillId="0" borderId="0" xfId="0" applyNumberFormat="1" applyFont="1"/>
    <xf numFmtId="0" fontId="30" fillId="35" borderId="0" xfId="0" applyFont="1" applyFill="1" applyBorder="1" applyAlignment="1">
      <alignment horizontal="left" vertical="center" wrapText="1" indent="1"/>
    </xf>
    <xf numFmtId="4" fontId="30" fillId="35" borderId="0" xfId="0" applyNumberFormat="1" applyFont="1" applyFill="1" applyBorder="1" applyAlignment="1">
      <alignment horizontal="right" vertical="center" wrapText="1"/>
    </xf>
    <xf numFmtId="0" fontId="38" fillId="35" borderId="0" xfId="0" applyFont="1" applyFill="1" applyBorder="1" applyAlignment="1">
      <alignment horizontal="left" vertical="center" wrapText="1" indent="1"/>
    </xf>
    <xf numFmtId="4" fontId="38" fillId="35" borderId="0" xfId="0" applyNumberFormat="1" applyFont="1" applyFill="1" applyBorder="1" applyAlignment="1">
      <alignment horizontal="right" vertical="center" wrapText="1"/>
    </xf>
    <xf numFmtId="4" fontId="39" fillId="35" borderId="0" xfId="0" applyNumberFormat="1" applyFont="1" applyFill="1" applyBorder="1" applyAlignment="1">
      <alignment horizontal="right" vertical="center" wrapText="1"/>
    </xf>
    <xf numFmtId="4" fontId="19" fillId="35" borderId="0" xfId="0" applyNumberFormat="1" applyFont="1" applyFill="1" applyAlignment="1">
      <alignment horizontal="right"/>
    </xf>
    <xf numFmtId="0" fontId="26" fillId="37" borderId="0" xfId="0" applyFont="1" applyFill="1" applyBorder="1" applyAlignment="1">
      <alignment horizontal="left" vertical="center" wrapText="1" indent="1"/>
    </xf>
    <xf numFmtId="4" fontId="26" fillId="37" borderId="0" xfId="0" applyNumberFormat="1" applyFont="1" applyFill="1" applyBorder="1" applyAlignment="1">
      <alignment horizontal="right" vertical="center" wrapText="1"/>
    </xf>
    <xf numFmtId="0" fontId="21" fillId="35" borderId="11" xfId="0" applyFont="1" applyFill="1" applyBorder="1" applyAlignment="1">
      <alignment horizontal="center" vertical="center" wrapText="1"/>
    </xf>
    <xf numFmtId="0" fontId="33" fillId="0" borderId="0" xfId="0" applyFont="1"/>
    <xf numFmtId="0" fontId="32" fillId="0" borderId="0" xfId="0" applyFont="1" applyFill="1"/>
    <xf numFmtId="4" fontId="32" fillId="0" borderId="0" xfId="0" applyNumberFormat="1" applyFont="1" applyFill="1"/>
    <xf numFmtId="0" fontId="18" fillId="0" borderId="0" xfId="0" applyFont="1"/>
    <xf numFmtId="0" fontId="0" fillId="35" borderId="0" xfId="0" applyFill="1"/>
    <xf numFmtId="0" fontId="18" fillId="35" borderId="0" xfId="0" applyFont="1" applyFill="1"/>
    <xf numFmtId="164" fontId="0" fillId="35" borderId="0" xfId="0" applyNumberFormat="1" applyFill="1"/>
    <xf numFmtId="164" fontId="34" fillId="35" borderId="0" xfId="0" applyNumberFormat="1" applyFont="1" applyFill="1" applyAlignment="1">
      <alignment horizontal="center"/>
    </xf>
    <xf numFmtId="164" fontId="18" fillId="35" borderId="0" xfId="0" applyNumberFormat="1" applyFont="1" applyFill="1"/>
    <xf numFmtId="164" fontId="0" fillId="0" borderId="0" xfId="0" applyNumberFormat="1"/>
    <xf numFmtId="164" fontId="20" fillId="35" borderId="0" xfId="0" applyNumberFormat="1" applyFont="1" applyFill="1"/>
    <xf numFmtId="164" fontId="35" fillId="35" borderId="0" xfId="0" applyNumberFormat="1" applyFont="1" applyFill="1"/>
    <xf numFmtId="164" fontId="20" fillId="35" borderId="0" xfId="0" applyNumberFormat="1" applyFont="1" applyFill="1" applyAlignment="1">
      <alignment horizontal="center"/>
    </xf>
    <xf numFmtId="164" fontId="32" fillId="35" borderId="0" xfId="0" applyNumberFormat="1" applyFont="1" applyFill="1" applyAlignment="1">
      <alignment horizontal="center"/>
    </xf>
    <xf numFmtId="164" fontId="21" fillId="35" borderId="11" xfId="0" applyNumberFormat="1" applyFont="1" applyFill="1" applyBorder="1" applyAlignment="1">
      <alignment horizontal="center" vertical="center" wrapText="1"/>
    </xf>
    <xf numFmtId="164" fontId="30" fillId="35" borderId="0" xfId="0" applyNumberFormat="1" applyFont="1" applyFill="1" applyBorder="1" applyAlignment="1">
      <alignment horizontal="right" vertical="center" wrapText="1"/>
    </xf>
    <xf numFmtId="164" fontId="38" fillId="35" borderId="0" xfId="0" applyNumberFormat="1" applyFont="1" applyFill="1" applyBorder="1" applyAlignment="1">
      <alignment horizontal="right" vertical="center" wrapText="1"/>
    </xf>
    <xf numFmtId="164" fontId="19" fillId="35" borderId="0" xfId="0" applyNumberFormat="1" applyFont="1" applyFill="1" applyAlignment="1">
      <alignment horizontal="right"/>
    </xf>
    <xf numFmtId="164" fontId="26" fillId="37" borderId="0" xfId="0" applyNumberFormat="1" applyFont="1" applyFill="1" applyBorder="1" applyAlignment="1">
      <alignment horizontal="right" vertical="center" wrapText="1"/>
    </xf>
    <xf numFmtId="164" fontId="32" fillId="0" borderId="0" xfId="0" applyNumberFormat="1" applyFont="1" applyFill="1"/>
    <xf numFmtId="164" fontId="32" fillId="0" borderId="0" xfId="0" applyNumberFormat="1" applyFont="1"/>
    <xf numFmtId="164" fontId="27" fillId="36" borderId="0" xfId="0" applyNumberFormat="1" applyFont="1" applyFill="1" applyBorder="1" applyAlignment="1">
      <alignment horizontal="left" wrapText="1" indent="1"/>
    </xf>
    <xf numFmtId="164" fontId="19" fillId="0" borderId="0" xfId="0" applyNumberFormat="1" applyFont="1" applyAlignment="1">
      <alignment horizontal="left" indent="1"/>
    </xf>
    <xf numFmtId="0" fontId="25" fillId="0" borderId="0" xfId="0" applyFont="1" applyBorder="1" applyAlignment="1">
      <alignment horizontal="left"/>
    </xf>
    <xf numFmtId="0" fontId="25" fillId="0" borderId="0" xfId="0" applyFont="1" applyBorder="1" applyAlignment="1">
      <alignment horizontal="right"/>
    </xf>
    <xf numFmtId="4" fontId="27" fillId="36" borderId="0" xfId="0" applyNumberFormat="1" applyFont="1" applyFill="1" applyBorder="1" applyAlignment="1">
      <alignment horizontal="right" wrapText="1" indent="1"/>
    </xf>
    <xf numFmtId="164" fontId="27" fillId="36" borderId="0" xfId="0" applyNumberFormat="1" applyFont="1" applyFill="1" applyBorder="1" applyAlignment="1">
      <alignment horizontal="right" wrapText="1" indent="1"/>
    </xf>
    <xf numFmtId="0" fontId="21" fillId="34" borderId="0" xfId="0" applyFont="1" applyFill="1" applyBorder="1" applyAlignment="1">
      <alignment horizontal="left" wrapText="1" indent="3"/>
    </xf>
    <xf numFmtId="0" fontId="24" fillId="34" borderId="0" xfId="0" applyFont="1" applyFill="1" applyBorder="1" applyAlignment="1">
      <alignment horizontal="left" wrapText="1" indent="3"/>
    </xf>
    <xf numFmtId="4" fontId="24" fillId="34" borderId="0" xfId="0" applyNumberFormat="1" applyFont="1" applyFill="1" applyBorder="1" applyAlignment="1">
      <alignment horizontal="left" wrapText="1" indent="1"/>
    </xf>
    <xf numFmtId="164" fontId="27" fillId="36" borderId="0" xfId="0" applyNumberFormat="1" applyFont="1" applyFill="1" applyBorder="1" applyAlignment="1">
      <alignment wrapText="1"/>
    </xf>
    <xf numFmtId="0" fontId="21" fillId="34" borderId="0" xfId="0" applyFont="1" applyFill="1" applyBorder="1" applyAlignment="1">
      <alignment horizontal="left" wrapText="1" indent="2"/>
    </xf>
    <xf numFmtId="0" fontId="24" fillId="34" borderId="0" xfId="0" applyFont="1" applyFill="1" applyBorder="1" applyAlignment="1">
      <alignment horizontal="left" wrapText="1" indent="2"/>
    </xf>
    <xf numFmtId="0" fontId="22" fillId="0" borderId="11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right" vertical="center" wrapText="1"/>
    </xf>
    <xf numFmtId="0" fontId="21" fillId="0" borderId="11" xfId="0" applyFont="1" applyBorder="1" applyAlignment="1">
      <alignment horizontal="center" vertical="center" wrapText="1"/>
    </xf>
    <xf numFmtId="0" fontId="37" fillId="35" borderId="0" xfId="0" applyFont="1" applyFill="1" applyBorder="1" applyAlignment="1">
      <alignment wrapText="1"/>
    </xf>
    <xf numFmtId="0" fontId="21" fillId="34" borderId="11" xfId="0" applyFont="1" applyFill="1" applyBorder="1" applyAlignment="1">
      <alignment horizontal="left" wrapText="1" indent="2"/>
    </xf>
    <xf numFmtId="4" fontId="21" fillId="34" borderId="11" xfId="0" applyNumberFormat="1" applyFont="1" applyFill="1" applyBorder="1" applyAlignment="1">
      <alignment horizontal="right" wrapText="1" indent="1"/>
    </xf>
    <xf numFmtId="0" fontId="19" fillId="0" borderId="0" xfId="0" applyFont="1" applyBorder="1" applyAlignment="1">
      <alignment horizontal="left" indent="1"/>
    </xf>
    <xf numFmtId="4" fontId="21" fillId="34" borderId="0" xfId="0" applyNumberFormat="1" applyFont="1" applyFill="1" applyBorder="1" applyAlignment="1">
      <alignment wrapText="1"/>
    </xf>
    <xf numFmtId="0" fontId="31" fillId="35" borderId="0" xfId="42" applyFont="1" applyFill="1" applyBorder="1" applyAlignment="1">
      <alignment horizontal="right" vertical="center" wrapText="1"/>
    </xf>
    <xf numFmtId="4" fontId="31" fillId="0" borderId="0" xfId="0" applyNumberFormat="1" applyFont="1" applyFill="1" applyBorder="1" applyAlignment="1">
      <alignment wrapText="1"/>
    </xf>
    <xf numFmtId="4" fontId="31" fillId="0" borderId="0" xfId="0" applyNumberFormat="1" applyFont="1" applyFill="1" applyBorder="1" applyAlignment="1">
      <alignment horizontal="right"/>
    </xf>
    <xf numFmtId="0" fontId="31" fillId="34" borderId="0" xfId="0" applyFont="1" applyFill="1" applyBorder="1" applyAlignment="1">
      <alignment horizontal="right" wrapText="1"/>
    </xf>
    <xf numFmtId="0" fontId="19" fillId="0" borderId="0" xfId="0" applyFont="1" applyBorder="1" applyAlignment="1">
      <alignment horizontal="right" indent="1"/>
    </xf>
    <xf numFmtId="4" fontId="27" fillId="36" borderId="0" xfId="0" applyNumberFormat="1" applyFont="1" applyFill="1" applyBorder="1" applyAlignment="1">
      <alignment wrapText="1"/>
    </xf>
    <xf numFmtId="4" fontId="21" fillId="34" borderId="11" xfId="0" applyNumberFormat="1" applyFont="1" applyFill="1" applyBorder="1" applyAlignment="1">
      <alignment wrapText="1"/>
    </xf>
    <xf numFmtId="164" fontId="25" fillId="0" borderId="0" xfId="0" applyNumberFormat="1" applyFont="1" applyBorder="1" applyAlignment="1">
      <alignment horizontal="left"/>
    </xf>
    <xf numFmtId="164" fontId="22" fillId="0" borderId="11" xfId="0" applyNumberFormat="1" applyFont="1" applyBorder="1" applyAlignment="1">
      <alignment horizontal="center" vertical="center" wrapText="1"/>
    </xf>
    <xf numFmtId="0" fontId="22" fillId="35" borderId="11" xfId="0" applyFont="1" applyFill="1" applyBorder="1" applyAlignment="1">
      <alignment horizontal="center" vertical="center" wrapText="1"/>
    </xf>
    <xf numFmtId="164" fontId="22" fillId="35" borderId="11" xfId="0" applyNumberFormat="1" applyFont="1" applyFill="1" applyBorder="1" applyAlignment="1">
      <alignment horizontal="center" vertical="center" wrapText="1"/>
    </xf>
    <xf numFmtId="0" fontId="24" fillId="34" borderId="0" xfId="0" applyFont="1" applyFill="1" applyBorder="1" applyAlignment="1">
      <alignment horizontal="left" wrapText="1" indent="5"/>
    </xf>
    <xf numFmtId="0" fontId="40" fillId="0" borderId="0" xfId="0" applyFont="1"/>
    <xf numFmtId="0" fontId="16" fillId="0" borderId="0" xfId="0" applyFont="1"/>
    <xf numFmtId="4" fontId="19" fillId="0" borderId="0" xfId="0" applyNumberFormat="1" applyFont="1" applyAlignment="1">
      <alignment horizontal="left" indent="1"/>
    </xf>
    <xf numFmtId="4" fontId="30" fillId="37" borderId="0" xfId="0" applyNumberFormat="1" applyFont="1" applyFill="1" applyBorder="1" applyAlignment="1">
      <alignment horizontal="right" vertical="center" wrapText="1"/>
    </xf>
    <xf numFmtId="164" fontId="30" fillId="37" borderId="0" xfId="0" applyNumberFormat="1" applyFont="1" applyFill="1" applyBorder="1" applyAlignment="1">
      <alignment horizontal="right" vertical="center" wrapText="1"/>
    </xf>
    <xf numFmtId="0" fontId="26" fillId="35" borderId="10" xfId="0" applyFont="1" applyFill="1" applyBorder="1" applyAlignment="1">
      <alignment horizontal="left" vertical="center" wrapText="1" indent="1"/>
    </xf>
    <xf numFmtId="4" fontId="26" fillId="35" borderId="10" xfId="0" applyNumberFormat="1" applyFont="1" applyFill="1" applyBorder="1" applyAlignment="1">
      <alignment horizontal="right" vertical="center" wrapText="1"/>
    </xf>
    <xf numFmtId="164" fontId="26" fillId="35" borderId="10" xfId="0" applyNumberFormat="1" applyFont="1" applyFill="1" applyBorder="1" applyAlignment="1">
      <alignment horizontal="right" vertical="center" wrapText="1"/>
    </xf>
    <xf numFmtId="0" fontId="19" fillId="37" borderId="0" xfId="0" applyFont="1" applyFill="1" applyAlignment="1">
      <alignment horizontal="right"/>
    </xf>
    <xf numFmtId="164" fontId="19" fillId="37" borderId="0" xfId="0" applyNumberFormat="1" applyFont="1" applyFill="1" applyAlignment="1">
      <alignment horizontal="right"/>
    </xf>
    <xf numFmtId="0" fontId="26" fillId="37" borderId="13" xfId="0" applyFont="1" applyFill="1" applyBorder="1" applyAlignment="1">
      <alignment horizontal="left" vertical="center" wrapText="1" indent="1"/>
    </xf>
    <xf numFmtId="4" fontId="39" fillId="37" borderId="13" xfId="0" applyNumberFormat="1" applyFont="1" applyFill="1" applyBorder="1" applyAlignment="1">
      <alignment horizontal="right" vertical="center" wrapText="1"/>
    </xf>
    <xf numFmtId="4" fontId="30" fillId="37" borderId="13" xfId="0" applyNumberFormat="1" applyFont="1" applyFill="1" applyBorder="1" applyAlignment="1">
      <alignment horizontal="right" vertical="center" wrapText="1"/>
    </xf>
    <xf numFmtId="164" fontId="30" fillId="37" borderId="13" xfId="0" applyNumberFormat="1" applyFont="1" applyFill="1" applyBorder="1" applyAlignment="1">
      <alignment horizontal="right" vertical="center" wrapText="1"/>
    </xf>
    <xf numFmtId="0" fontId="26" fillId="37" borderId="11" xfId="0" applyFont="1" applyFill="1" applyBorder="1" applyAlignment="1">
      <alignment horizontal="left" vertical="center" wrapText="1" indent="1"/>
    </xf>
    <xf numFmtId="4" fontId="25" fillId="37" borderId="11" xfId="0" applyNumberFormat="1" applyFont="1" applyFill="1" applyBorder="1"/>
    <xf numFmtId="164" fontId="25" fillId="37" borderId="11" xfId="0" applyNumberFormat="1" applyFont="1" applyFill="1" applyBorder="1"/>
    <xf numFmtId="0" fontId="22" fillId="35" borderId="12" xfId="0" applyFont="1" applyFill="1" applyBorder="1" applyAlignment="1">
      <alignment horizontal="center" vertical="center" wrapText="1"/>
    </xf>
    <xf numFmtId="164" fontId="22" fillId="35" borderId="12" xfId="0" applyNumberFormat="1" applyFont="1" applyFill="1" applyBorder="1" applyAlignment="1">
      <alignment horizontal="center" vertical="center" wrapText="1"/>
    </xf>
    <xf numFmtId="4" fontId="25" fillId="0" borderId="0" xfId="0" applyNumberFormat="1" applyFont="1" applyAlignment="1">
      <alignment horizontal="left" indent="1"/>
    </xf>
    <xf numFmtId="4" fontId="26" fillId="0" borderId="0" xfId="0" applyNumberFormat="1" applyFont="1" applyFill="1" applyBorder="1" applyAlignment="1">
      <alignment horizontal="right"/>
    </xf>
    <xf numFmtId="4" fontId="30" fillId="0" borderId="0" xfId="0" applyNumberFormat="1" applyFont="1" applyFill="1" applyBorder="1" applyAlignment="1">
      <alignment horizontal="right"/>
    </xf>
    <xf numFmtId="4" fontId="27" fillId="36" borderId="0" xfId="0" applyNumberFormat="1" applyFont="1" applyFill="1" applyBorder="1" applyAlignment="1">
      <alignment horizontal="left" wrapText="1" indent="1"/>
    </xf>
    <xf numFmtId="164" fontId="25" fillId="0" borderId="0" xfId="0" applyNumberFormat="1" applyFont="1" applyAlignment="1"/>
    <xf numFmtId="164" fontId="19" fillId="0" borderId="0" xfId="0" applyNumberFormat="1" applyFont="1" applyAlignment="1"/>
    <xf numFmtId="0" fontId="0" fillId="35" borderId="0" xfId="0" applyFill="1" applyBorder="1"/>
    <xf numFmtId="0" fontId="42" fillId="35" borderId="0" xfId="0" applyFont="1" applyFill="1" applyBorder="1" applyAlignment="1">
      <alignment horizontal="right" vertical="center"/>
    </xf>
    <xf numFmtId="0" fontId="41" fillId="35" borderId="0" xfId="0" applyFont="1" applyFill="1" applyAlignment="1">
      <alignment horizontal="left" vertical="center" indent="6"/>
    </xf>
    <xf numFmtId="0" fontId="26" fillId="35" borderId="11" xfId="0" applyFont="1" applyFill="1" applyBorder="1" applyAlignment="1">
      <alignment horizontal="left" wrapText="1" indent="2"/>
    </xf>
    <xf numFmtId="0" fontId="21" fillId="38" borderId="0" xfId="0" applyFont="1" applyFill="1" applyBorder="1" applyAlignment="1">
      <alignment horizontal="left" wrapText="1" indent="3"/>
    </xf>
    <xf numFmtId="0" fontId="44" fillId="0" borderId="0" xfId="0" applyFont="1"/>
    <xf numFmtId="4" fontId="31" fillId="0" borderId="0" xfId="0" applyNumberFormat="1" applyFont="1" applyFill="1" applyBorder="1" applyAlignment="1"/>
    <xf numFmtId="0" fontId="19" fillId="35" borderId="0" xfId="0" applyFont="1" applyFill="1" applyAlignment="1">
      <alignment horizontal="left" indent="1"/>
    </xf>
    <xf numFmtId="164" fontId="21" fillId="34" borderId="11" xfId="0" applyNumberFormat="1" applyFont="1" applyFill="1" applyBorder="1" applyAlignment="1">
      <alignment horizontal="right" wrapText="1" indent="1"/>
    </xf>
    <xf numFmtId="164" fontId="45" fillId="36" borderId="0" xfId="0" applyNumberFormat="1" applyFont="1" applyFill="1" applyBorder="1" applyAlignment="1">
      <alignment horizontal="right" wrapText="1" indent="1"/>
    </xf>
    <xf numFmtId="164" fontId="31" fillId="34" borderId="0" xfId="0" applyNumberFormat="1" applyFont="1" applyFill="1" applyBorder="1" applyAlignment="1">
      <alignment horizontal="right" wrapText="1" indent="1"/>
    </xf>
    <xf numFmtId="164" fontId="19" fillId="36" borderId="0" xfId="0" applyNumberFormat="1" applyFont="1" applyFill="1" applyAlignment="1">
      <alignment horizontal="left" indent="1"/>
    </xf>
    <xf numFmtId="0" fontId="22" fillId="35" borderId="10" xfId="0" applyFont="1" applyFill="1" applyBorder="1" applyAlignment="1">
      <alignment horizontal="center" vertical="center" wrapText="1"/>
    </xf>
    <xf numFmtId="4" fontId="38" fillId="0" borderId="0" xfId="0" applyNumberFormat="1" applyFont="1" applyFill="1" applyBorder="1" applyAlignment="1">
      <alignment horizontal="right" vertical="center" wrapText="1"/>
    </xf>
    <xf numFmtId="0" fontId="0" fillId="35" borderId="0" xfId="0" applyFont="1" applyFill="1" applyBorder="1"/>
    <xf numFmtId="164" fontId="0" fillId="35" borderId="0" xfId="0" applyNumberFormat="1" applyFill="1" applyBorder="1"/>
    <xf numFmtId="164" fontId="31" fillId="34" borderId="0" xfId="0" applyNumberFormat="1" applyFont="1" applyFill="1" applyBorder="1" applyAlignment="1">
      <alignment horizontal="right" wrapText="1"/>
    </xf>
    <xf numFmtId="164" fontId="26" fillId="34" borderId="0" xfId="0" applyNumberFormat="1" applyFont="1" applyFill="1" applyBorder="1" applyAlignment="1">
      <alignment horizontal="right" wrapText="1"/>
    </xf>
    <xf numFmtId="164" fontId="30" fillId="34" borderId="0" xfId="0" applyNumberFormat="1" applyFont="1" applyFill="1" applyBorder="1" applyAlignment="1">
      <alignment horizontal="right" wrapText="1"/>
    </xf>
    <xf numFmtId="164" fontId="21" fillId="34" borderId="11" xfId="0" applyNumberFormat="1" applyFont="1" applyFill="1" applyBorder="1" applyAlignment="1">
      <alignment horizontal="right" wrapText="1"/>
    </xf>
    <xf numFmtId="0" fontId="34" fillId="35" borderId="0" xfId="0" applyFont="1" applyFill="1" applyAlignment="1">
      <alignment horizontal="center"/>
    </xf>
    <xf numFmtId="0" fontId="21" fillId="0" borderId="0" xfId="0" applyFont="1" applyFill="1" applyBorder="1" applyAlignment="1">
      <alignment horizontal="left" wrapText="1" indent="3"/>
    </xf>
    <xf numFmtId="0" fontId="47" fillId="35" borderId="0" xfId="0" applyFont="1" applyFill="1" applyBorder="1" applyAlignment="1">
      <alignment horizontal="right" vertical="center"/>
    </xf>
    <xf numFmtId="0" fontId="26" fillId="38" borderId="0" xfId="0" applyFont="1" applyFill="1" applyBorder="1" applyAlignment="1">
      <alignment horizontal="left" wrapText="1" indent="3"/>
    </xf>
    <xf numFmtId="0" fontId="32" fillId="39" borderId="0" xfId="0" applyFont="1" applyFill="1"/>
    <xf numFmtId="0" fontId="19" fillId="39" borderId="0" xfId="0" applyFont="1" applyFill="1" applyAlignment="1">
      <alignment horizontal="left" indent="1"/>
    </xf>
    <xf numFmtId="0" fontId="49" fillId="0" borderId="0" xfId="0" applyFont="1" applyAlignment="1"/>
    <xf numFmtId="4" fontId="24" fillId="34" borderId="0" xfId="0" applyNumberFormat="1" applyFont="1" applyFill="1" applyAlignment="1">
      <alignment horizontal="right" wrapText="1" indent="1"/>
    </xf>
    <xf numFmtId="4" fontId="21" fillId="34" borderId="0" xfId="0" applyNumberFormat="1" applyFont="1" applyFill="1" applyAlignment="1">
      <alignment horizontal="right" wrapText="1" indent="1"/>
    </xf>
    <xf numFmtId="4" fontId="26" fillId="35" borderId="0" xfId="0" applyNumberFormat="1" applyFont="1" applyFill="1" applyBorder="1" applyAlignment="1">
      <alignment horizontal="right" vertical="center" wrapText="1"/>
    </xf>
    <xf numFmtId="4" fontId="30" fillId="35" borderId="0" xfId="0" applyNumberFormat="1" applyFont="1" applyFill="1" applyBorder="1" applyAlignment="1">
      <alignment vertical="center" wrapText="1"/>
    </xf>
    <xf numFmtId="4" fontId="24" fillId="34" borderId="0" xfId="0" applyNumberFormat="1" applyFont="1" applyFill="1" applyAlignment="1">
      <alignment wrapText="1"/>
    </xf>
    <xf numFmtId="4" fontId="19" fillId="0" borderId="0" xfId="0" applyNumberFormat="1" applyFont="1" applyAlignment="1"/>
    <xf numFmtId="4" fontId="27" fillId="36" borderId="0" xfId="0" applyNumberFormat="1" applyFont="1" applyFill="1" applyBorder="1" applyAlignment="1">
      <alignment horizontal="right" wrapText="1"/>
    </xf>
    <xf numFmtId="4" fontId="21" fillId="34" borderId="0" xfId="0" applyNumberFormat="1" applyFont="1" applyFill="1" applyBorder="1" applyAlignment="1">
      <alignment horizontal="right" wrapText="1"/>
    </xf>
    <xf numFmtId="4" fontId="21" fillId="34" borderId="0" xfId="0" applyNumberFormat="1" applyFont="1" applyFill="1" applyAlignment="1">
      <alignment horizontal="right" wrapText="1"/>
    </xf>
    <xf numFmtId="4" fontId="24" fillId="34" borderId="0" xfId="0" applyNumberFormat="1" applyFont="1" applyFill="1" applyBorder="1" applyAlignment="1">
      <alignment horizontal="right" wrapText="1"/>
    </xf>
    <xf numFmtId="4" fontId="24" fillId="34" borderId="0" xfId="0" applyNumberFormat="1" applyFont="1" applyFill="1" applyAlignment="1">
      <alignment horizontal="right" wrapText="1"/>
    </xf>
    <xf numFmtId="4" fontId="21" fillId="35" borderId="0" xfId="0" applyNumberFormat="1" applyFont="1" applyFill="1" applyBorder="1" applyAlignment="1">
      <alignment horizontal="right" wrapText="1"/>
    </xf>
    <xf numFmtId="4" fontId="21" fillId="34" borderId="11" xfId="0" applyNumberFormat="1" applyFont="1" applyFill="1" applyBorder="1" applyAlignment="1">
      <alignment horizontal="right" wrapText="1"/>
    </xf>
    <xf numFmtId="4" fontId="19" fillId="0" borderId="0" xfId="0" applyNumberFormat="1" applyFont="1" applyAlignment="1">
      <alignment horizontal="right"/>
    </xf>
    <xf numFmtId="164" fontId="27" fillId="36" borderId="0" xfId="0" applyNumberFormat="1" applyFont="1" applyFill="1" applyBorder="1" applyAlignment="1">
      <alignment horizontal="right" wrapText="1"/>
    </xf>
    <xf numFmtId="164" fontId="21" fillId="34" borderId="0" xfId="0" applyNumberFormat="1" applyFont="1" applyFill="1" applyBorder="1" applyAlignment="1">
      <alignment horizontal="right" wrapText="1"/>
    </xf>
    <xf numFmtId="164" fontId="24" fillId="34" borderId="0" xfId="0" applyNumberFormat="1" applyFont="1" applyFill="1" applyBorder="1" applyAlignment="1">
      <alignment horizontal="right" wrapText="1"/>
    </xf>
    <xf numFmtId="164" fontId="19" fillId="0" borderId="0" xfId="0" applyNumberFormat="1" applyFont="1" applyAlignment="1">
      <alignment horizontal="right"/>
    </xf>
    <xf numFmtId="164" fontId="25" fillId="0" borderId="0" xfId="0" applyNumberFormat="1" applyFont="1" applyAlignment="1">
      <alignment horizontal="right"/>
    </xf>
    <xf numFmtId="4" fontId="21" fillId="38" borderId="0" xfId="0" applyNumberFormat="1" applyFont="1" applyFill="1" applyBorder="1" applyAlignment="1">
      <alignment horizontal="right" wrapText="1"/>
    </xf>
    <xf numFmtId="4" fontId="26" fillId="35" borderId="11" xfId="0" applyNumberFormat="1" applyFont="1" applyFill="1" applyBorder="1" applyAlignment="1">
      <alignment horizontal="right" wrapText="1"/>
    </xf>
    <xf numFmtId="164" fontId="21" fillId="38" borderId="0" xfId="0" applyNumberFormat="1" applyFont="1" applyFill="1" applyBorder="1" applyAlignment="1">
      <alignment horizontal="right" wrapText="1"/>
    </xf>
    <xf numFmtId="164" fontId="26" fillId="35" borderId="11" xfId="0" applyNumberFormat="1" applyFont="1" applyFill="1" applyBorder="1" applyAlignment="1">
      <alignment horizontal="right" wrapText="1"/>
    </xf>
    <xf numFmtId="4" fontId="19" fillId="36" borderId="0" xfId="0" applyNumberFormat="1" applyFont="1" applyFill="1" applyAlignment="1"/>
    <xf numFmtId="0" fontId="21" fillId="34" borderId="0" xfId="0" applyFont="1" applyFill="1" applyAlignment="1">
      <alignment horizontal="left" wrapText="1" indent="1"/>
    </xf>
    <xf numFmtId="0" fontId="24" fillId="34" borderId="0" xfId="0" applyFont="1" applyFill="1" applyAlignment="1">
      <alignment horizontal="left" wrapText="1" indent="3"/>
    </xf>
    <xf numFmtId="4" fontId="21" fillId="33" borderId="0" xfId="0" applyNumberFormat="1" applyFont="1" applyFill="1" applyAlignment="1">
      <alignment horizontal="right" wrapText="1" indent="1"/>
    </xf>
    <xf numFmtId="0" fontId="27" fillId="36" borderId="0" xfId="0" applyFont="1" applyFill="1" applyAlignment="1">
      <alignment horizontal="left" wrapText="1" indent="1"/>
    </xf>
    <xf numFmtId="4" fontId="27" fillId="36" borderId="0" xfId="0" applyNumberFormat="1" applyFont="1" applyFill="1" applyAlignment="1">
      <alignment horizontal="right" wrapText="1" indent="1"/>
    </xf>
    <xf numFmtId="0" fontId="46" fillId="34" borderId="0" xfId="0" applyFont="1" applyFill="1" applyAlignment="1">
      <alignment horizontal="left" wrapText="1" indent="3"/>
    </xf>
    <xf numFmtId="4" fontId="46" fillId="34" borderId="0" xfId="0" applyNumberFormat="1" applyFont="1" applyFill="1" applyAlignment="1">
      <alignment horizontal="right" wrapText="1" indent="1"/>
    </xf>
    <xf numFmtId="4" fontId="24" fillId="34" borderId="0" xfId="0" applyNumberFormat="1" applyFont="1" applyFill="1" applyAlignment="1">
      <alignment horizontal="left" wrapText="1" indent="1"/>
    </xf>
    <xf numFmtId="164" fontId="27" fillId="36" borderId="0" xfId="0" applyNumberFormat="1" applyFont="1" applyFill="1" applyAlignment="1">
      <alignment horizontal="right" wrapText="1" indent="1"/>
    </xf>
    <xf numFmtId="164" fontId="21" fillId="34" borderId="0" xfId="0" applyNumberFormat="1" applyFont="1" applyFill="1" applyAlignment="1">
      <alignment horizontal="right" wrapText="1" indent="1"/>
    </xf>
    <xf numFmtId="164" fontId="46" fillId="34" borderId="0" xfId="0" applyNumberFormat="1" applyFont="1" applyFill="1" applyAlignment="1">
      <alignment horizontal="right" wrapText="1" indent="1"/>
    </xf>
    <xf numFmtId="164" fontId="24" fillId="34" borderId="0" xfId="0" applyNumberFormat="1" applyFont="1" applyFill="1" applyAlignment="1">
      <alignment horizontal="left" wrapText="1" indent="1"/>
    </xf>
    <xf numFmtId="164" fontId="21" fillId="33" borderId="0" xfId="0" applyNumberFormat="1" applyFont="1" applyFill="1" applyAlignment="1">
      <alignment horizontal="right" wrapText="1" indent="1"/>
    </xf>
    <xf numFmtId="0" fontId="50" fillId="34" borderId="0" xfId="0" applyFont="1" applyFill="1" applyAlignment="1">
      <alignment horizontal="left" wrapText="1" indent="1"/>
    </xf>
    <xf numFmtId="0" fontId="50" fillId="33" borderId="0" xfId="0" applyFont="1" applyFill="1" applyAlignment="1">
      <alignment horizontal="left" wrapText="1" indent="1"/>
    </xf>
    <xf numFmtId="0" fontId="50" fillId="34" borderId="0" xfId="0" applyFont="1" applyFill="1" applyAlignment="1">
      <alignment horizontal="left" wrapText="1" indent="5"/>
    </xf>
    <xf numFmtId="0" fontId="39" fillId="34" borderId="0" xfId="0" applyFont="1" applyFill="1" applyAlignment="1">
      <alignment horizontal="left" wrapText="1" indent="5"/>
    </xf>
    <xf numFmtId="4" fontId="26" fillId="35" borderId="0" xfId="0" applyNumberFormat="1" applyFont="1" applyFill="1" applyBorder="1" applyAlignment="1">
      <alignment vertical="center" wrapText="1"/>
    </xf>
    <xf numFmtId="4" fontId="24" fillId="35" borderId="0" xfId="0" applyNumberFormat="1" applyFont="1" applyFill="1" applyAlignment="1">
      <alignment wrapText="1"/>
    </xf>
    <xf numFmtId="0" fontId="32" fillId="0" borderId="0" xfId="0" applyFont="1" applyFill="1" applyAlignment="1">
      <alignment horizontal="center"/>
    </xf>
    <xf numFmtId="0" fontId="38" fillId="35" borderId="0" xfId="0" applyFont="1" applyFill="1" applyAlignment="1">
      <alignment horizontal="justify" wrapText="1"/>
    </xf>
    <xf numFmtId="0" fontId="20" fillId="0" borderId="0" xfId="0" applyFont="1" applyFill="1" applyAlignment="1">
      <alignment horizontal="justify" vertical="center" wrapText="1"/>
    </xf>
    <xf numFmtId="0" fontId="34" fillId="35" borderId="0" xfId="0" applyFont="1" applyFill="1" applyAlignment="1">
      <alignment horizontal="center"/>
    </xf>
    <xf numFmtId="0" fontId="51" fillId="35" borderId="0" xfId="0" applyFont="1" applyFill="1" applyAlignment="1">
      <alignment horizontal="center"/>
    </xf>
    <xf numFmtId="0" fontId="18" fillId="35" borderId="0" xfId="0" applyFont="1" applyFill="1" applyAlignment="1">
      <alignment horizontal="center"/>
    </xf>
    <xf numFmtId="0" fontId="20" fillId="35" borderId="0" xfId="0" applyFont="1" applyFill="1" applyAlignment="1">
      <alignment horizontal="left" vertical="center" wrapText="1"/>
    </xf>
    <xf numFmtId="0" fontId="18" fillId="0" borderId="0" xfId="0" applyFont="1" applyAlignment="1">
      <alignment horizontal="center"/>
    </xf>
    <xf numFmtId="0" fontId="20" fillId="0" borderId="0" xfId="0" applyFont="1" applyAlignment="1">
      <alignment horizontal="justify" wrapText="1"/>
    </xf>
    <xf numFmtId="0" fontId="18" fillId="0" borderId="0" xfId="0" applyFont="1" applyBorder="1" applyAlignment="1">
      <alignment horizontal="left"/>
    </xf>
    <xf numFmtId="0" fontId="20" fillId="35" borderId="0" xfId="0" applyFont="1" applyFill="1" applyAlignment="1">
      <alignment horizontal="left"/>
    </xf>
    <xf numFmtId="0" fontId="43" fillId="35" borderId="0" xfId="0" applyFont="1" applyFill="1" applyAlignment="1">
      <alignment horizontal="left"/>
    </xf>
  </cellXfs>
  <cellStyles count="45">
    <cellStyle name="20% - Isticanje1" xfId="19" builtinId="30" customBuiltin="1"/>
    <cellStyle name="20% - Isticanje2" xfId="23" builtinId="34" customBuiltin="1"/>
    <cellStyle name="20% - Isticanje3" xfId="27" builtinId="38" customBuiltin="1"/>
    <cellStyle name="20% - Isticanje4" xfId="31" builtinId="42" customBuiltin="1"/>
    <cellStyle name="20% - Isticanje5" xfId="35" builtinId="46" customBuiltin="1"/>
    <cellStyle name="20% - Isticanje6" xfId="39" builtinId="50" customBuiltin="1"/>
    <cellStyle name="40% - Isticanje1" xfId="20" builtinId="31" customBuiltin="1"/>
    <cellStyle name="40% - Isticanje2" xfId="24" builtinId="35" customBuiltin="1"/>
    <cellStyle name="40% - Isticanje3" xfId="28" builtinId="39" customBuiltin="1"/>
    <cellStyle name="40% - Isticanje4" xfId="32" builtinId="43" customBuiltin="1"/>
    <cellStyle name="40% - Isticanje5" xfId="36" builtinId="47" customBuiltin="1"/>
    <cellStyle name="40% - Isticanje6" xfId="40" builtinId="51" customBuiltin="1"/>
    <cellStyle name="60% - Isticanje1" xfId="21" builtinId="32" customBuiltin="1"/>
    <cellStyle name="60% - Isticanje2" xfId="25" builtinId="36" customBuiltin="1"/>
    <cellStyle name="60% - Isticanje3" xfId="29" builtinId="40" customBuiltin="1"/>
    <cellStyle name="60% - Isticanje4" xfId="33" builtinId="44" customBuiltin="1"/>
    <cellStyle name="60% - Isticanje5" xfId="37" builtinId="48" customBuiltin="1"/>
    <cellStyle name="60% - Isticanje6" xfId="41" builtinId="52" customBuiltin="1"/>
    <cellStyle name="Bilješka" xfId="15" builtinId="10" customBuiltin="1"/>
    <cellStyle name="Dobro" xfId="6" builtinId="26" customBuiltin="1"/>
    <cellStyle name="Isticanje1" xfId="18" builtinId="29" customBuiltin="1"/>
    <cellStyle name="Isticanje2" xfId="22" builtinId="33" customBuiltin="1"/>
    <cellStyle name="Isticanje3" xfId="26" builtinId="37" customBuiltin="1"/>
    <cellStyle name="Isticanje4" xfId="30" builtinId="41" customBuiltin="1"/>
    <cellStyle name="Isticanje5" xfId="34" builtinId="45" customBuiltin="1"/>
    <cellStyle name="Isticanje6" xfId="38" builtinId="49" customBuiltin="1"/>
    <cellStyle name="Izlaz" xfId="10" builtinId="21" customBuiltin="1"/>
    <cellStyle name="Izračun" xfId="11" builtinId="22" customBuiltin="1"/>
    <cellStyle name="Loše" xfId="7" builtinId="27" customBuiltin="1"/>
    <cellStyle name="Naslov" xfId="1" builtinId="15" customBuiltin="1"/>
    <cellStyle name="Naslov 1" xfId="2" builtinId="16" customBuiltin="1"/>
    <cellStyle name="Naslov 2" xfId="3" builtinId="17" customBuiltin="1"/>
    <cellStyle name="Naslov 3" xfId="4" builtinId="18" customBuiltin="1"/>
    <cellStyle name="Naslov 4" xfId="5" builtinId="19" customBuiltin="1"/>
    <cellStyle name="Neutralno" xfId="8" builtinId="28" customBuiltin="1"/>
    <cellStyle name="Normalno" xfId="0" builtinId="0"/>
    <cellStyle name="Normalno 2" xfId="43"/>
    <cellStyle name="Normalno 3" xfId="42"/>
    <cellStyle name="Obično_B. Rn.financ." xfId="44"/>
    <cellStyle name="Povezana ćelija" xfId="12" builtinId="24" customBuiltin="1"/>
    <cellStyle name="Provjera ćelije" xfId="13" builtinId="23" customBuiltin="1"/>
    <cellStyle name="Tekst objašnjenja" xfId="16" builtinId="53" customBuiltin="1"/>
    <cellStyle name="Tekst upozorenja" xfId="14" builtinId="11" customBuiltin="1"/>
    <cellStyle name="Ukupni zbroj" xfId="17" builtinId="25" customBuiltin="1"/>
    <cellStyle name="Unos" xfId="9" builtinId="20" customBuiltin="1"/>
  </cellStyles>
  <dxfs count="138"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</dxfs>
  <tableStyles count="0" defaultTableStyle="TableStyleMedium2" defaultPivotStyle="PivotStyleLight16"/>
  <colors>
    <mruColors>
      <color rgb="FFFFFF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"/>
  <sheetViews>
    <sheetView tabSelected="1" zoomScaleNormal="100" workbookViewId="0">
      <selection activeCell="S15" sqref="S15"/>
    </sheetView>
  </sheetViews>
  <sheetFormatPr defaultColWidth="8.88671875" defaultRowHeight="15.6" x14ac:dyDescent="0.3"/>
  <cols>
    <col min="1" max="1" width="70.5546875" style="15" customWidth="1"/>
    <col min="2" max="5" width="18.33203125" style="15" customWidth="1"/>
    <col min="6" max="6" width="8.6640625" style="51" bestFit="1" customWidth="1"/>
    <col min="7" max="7" width="9" style="51" customWidth="1"/>
    <col min="8" max="8" width="8.88671875" style="15"/>
    <col min="9" max="9" width="15.44140625" style="15" hidden="1" customWidth="1"/>
    <col min="10" max="14" width="0" style="15" hidden="1" customWidth="1"/>
    <col min="15" max="16384" width="8.88671875" style="15"/>
  </cols>
  <sheetData>
    <row r="1" spans="1:13" ht="79.2" customHeight="1" x14ac:dyDescent="0.3">
      <c r="A1" s="181" t="s">
        <v>307</v>
      </c>
      <c r="B1" s="181"/>
      <c r="C1" s="181"/>
      <c r="D1" s="181"/>
      <c r="E1" s="181"/>
      <c r="F1" s="181"/>
      <c r="G1" s="181"/>
    </row>
    <row r="2" spans="1:13" ht="18.600000000000001" x14ac:dyDescent="0.3">
      <c r="A2" s="182" t="s">
        <v>304</v>
      </c>
      <c r="B2" s="182"/>
      <c r="C2" s="182"/>
      <c r="D2" s="182"/>
      <c r="E2" s="182"/>
      <c r="F2" s="182"/>
      <c r="G2" s="182"/>
      <c r="I2" s="133"/>
      <c r="J2" s="133"/>
      <c r="K2" s="133"/>
      <c r="L2" s="133"/>
      <c r="M2" s="133"/>
    </row>
    <row r="3" spans="1:13" ht="18.600000000000001" x14ac:dyDescent="0.3">
      <c r="A3" s="183" t="s">
        <v>305</v>
      </c>
      <c r="B3" s="183"/>
      <c r="C3" s="183"/>
      <c r="D3" s="183"/>
      <c r="E3" s="183"/>
      <c r="F3" s="183"/>
      <c r="G3" s="183"/>
      <c r="I3" s="133"/>
      <c r="J3" s="133"/>
      <c r="K3" s="133"/>
      <c r="L3" s="133"/>
      <c r="M3" s="133"/>
    </row>
    <row r="4" spans="1:13" ht="18.600000000000001" x14ac:dyDescent="0.3">
      <c r="A4" s="129"/>
      <c r="B4" s="129" t="s">
        <v>230</v>
      </c>
      <c r="C4" s="129"/>
      <c r="D4" s="129"/>
      <c r="E4" s="129"/>
      <c r="F4" s="129"/>
      <c r="G4" s="129"/>
    </row>
    <row r="5" spans="1:13" ht="19.2" customHeight="1" x14ac:dyDescent="0.4">
      <c r="A5" s="16"/>
      <c r="B5" s="16"/>
      <c r="C5" s="16"/>
      <c r="D5" s="16"/>
      <c r="E5" s="16"/>
      <c r="F5" s="42"/>
      <c r="G5" s="42"/>
    </row>
    <row r="6" spans="1:13" ht="18.600000000000001" x14ac:dyDescent="0.3">
      <c r="A6" s="182" t="s">
        <v>136</v>
      </c>
      <c r="B6" s="182"/>
      <c r="C6" s="182"/>
      <c r="D6" s="182"/>
      <c r="E6" s="182"/>
      <c r="F6" s="182"/>
      <c r="G6" s="182"/>
    </row>
    <row r="7" spans="1:13" x14ac:dyDescent="0.3">
      <c r="A7" s="17"/>
      <c r="B7" s="17"/>
      <c r="C7" s="17"/>
      <c r="D7" s="17"/>
      <c r="E7" s="17"/>
      <c r="F7" s="41"/>
      <c r="G7" s="41"/>
      <c r="K7" s="31"/>
    </row>
    <row r="8" spans="1:13" x14ac:dyDescent="0.3">
      <c r="A8" s="184" t="s">
        <v>137</v>
      </c>
      <c r="B8" s="184"/>
      <c r="C8" s="184"/>
      <c r="D8" s="184"/>
      <c r="E8" s="184"/>
      <c r="F8" s="184"/>
      <c r="G8" s="184"/>
    </row>
    <row r="9" spans="1:13" ht="13.95" customHeight="1" x14ac:dyDescent="0.3">
      <c r="A9" s="18"/>
      <c r="B9" s="18"/>
      <c r="C9" s="18"/>
      <c r="D9" s="18"/>
      <c r="E9" s="18"/>
      <c r="F9" s="43"/>
      <c r="G9" s="43"/>
    </row>
    <row r="10" spans="1:13" x14ac:dyDescent="0.3">
      <c r="A10" s="185" t="s">
        <v>306</v>
      </c>
      <c r="B10" s="185"/>
      <c r="C10" s="185"/>
      <c r="D10" s="185"/>
      <c r="E10" s="185"/>
      <c r="F10" s="185"/>
      <c r="G10" s="185"/>
    </row>
    <row r="11" spans="1:13" ht="9" customHeight="1" x14ac:dyDescent="0.3">
      <c r="A11" s="19"/>
      <c r="B11" s="19"/>
      <c r="C11" s="19"/>
      <c r="D11" s="19"/>
      <c r="E11" s="19"/>
      <c r="F11" s="44"/>
      <c r="G11" s="44"/>
    </row>
    <row r="12" spans="1:13" s="31" customFormat="1" ht="28.95" customHeight="1" x14ac:dyDescent="0.3">
      <c r="A12" s="30" t="s">
        <v>138</v>
      </c>
      <c r="B12" s="30" t="s">
        <v>299</v>
      </c>
      <c r="C12" s="30" t="s">
        <v>232</v>
      </c>
      <c r="D12" s="30" t="s">
        <v>235</v>
      </c>
      <c r="E12" s="30" t="s">
        <v>300</v>
      </c>
      <c r="F12" s="45" t="s">
        <v>197</v>
      </c>
      <c r="G12" s="45" t="s">
        <v>198</v>
      </c>
    </row>
    <row r="13" spans="1:13" s="20" customFormat="1" ht="8.25" customHeight="1" thickBot="1" x14ac:dyDescent="0.25">
      <c r="A13" s="101">
        <v>1</v>
      </c>
      <c r="B13" s="101">
        <v>2</v>
      </c>
      <c r="C13" s="101">
        <v>3</v>
      </c>
      <c r="D13" s="101">
        <v>4</v>
      </c>
      <c r="E13" s="101">
        <v>5</v>
      </c>
      <c r="F13" s="102" t="s">
        <v>114</v>
      </c>
      <c r="G13" s="102" t="s">
        <v>115</v>
      </c>
    </row>
    <row r="14" spans="1:13" ht="18" customHeight="1" thickTop="1" x14ac:dyDescent="0.3">
      <c r="A14" s="28" t="s">
        <v>0</v>
      </c>
      <c r="B14" s="29"/>
      <c r="C14" s="29"/>
      <c r="D14" s="29"/>
      <c r="E14" s="29"/>
      <c r="F14" s="49"/>
      <c r="G14" s="49"/>
    </row>
    <row r="15" spans="1:13" ht="18" customHeight="1" x14ac:dyDescent="0.3">
      <c r="A15" s="22" t="s">
        <v>1</v>
      </c>
      <c r="B15" s="23">
        <f>'P i R -Tablica 1.'!B11</f>
        <v>26575003.580000002</v>
      </c>
      <c r="C15" s="23">
        <f>'P i R -Tablica 1.'!C11</f>
        <v>29139361</v>
      </c>
      <c r="D15" s="23">
        <f>'P i R -Tablica 1.'!D11</f>
        <v>29139361</v>
      </c>
      <c r="E15" s="23">
        <f>'P i R -Tablica 1.'!E11</f>
        <v>25951001.179999996</v>
      </c>
      <c r="F15" s="46">
        <f>IFERROR(E15/B15*100,"-")</f>
        <v>97.651919789506167</v>
      </c>
      <c r="G15" s="46">
        <f>IFERROR(E15/D15*100,"-")</f>
        <v>89.058237001147674</v>
      </c>
      <c r="I15" s="21"/>
    </row>
    <row r="16" spans="1:13" ht="18" customHeight="1" x14ac:dyDescent="0.3">
      <c r="A16" s="22" t="s">
        <v>18</v>
      </c>
      <c r="B16" s="23">
        <f>'P i R -Tablica 1.'!B69</f>
        <v>7253.88</v>
      </c>
      <c r="C16" s="23">
        <f>'P i R -Tablica 1.'!C69</f>
        <v>1500</v>
      </c>
      <c r="D16" s="23">
        <f>'P i R -Tablica 1.'!D69</f>
        <v>1500</v>
      </c>
      <c r="E16" s="23">
        <f>'P i R -Tablica 1.'!E69</f>
        <v>1180.9000000000001</v>
      </c>
      <c r="F16" s="46">
        <f t="shared" ref="F16:F18" si="0">IFERROR(E16/B16*100,"-")</f>
        <v>16.279563488781175</v>
      </c>
      <c r="G16" s="46">
        <f t="shared" ref="G16:G18" si="1">IFERROR(E16/D16*100,"-")</f>
        <v>78.726666666666674</v>
      </c>
    </row>
    <row r="17" spans="1:9" ht="18" customHeight="1" x14ac:dyDescent="0.3">
      <c r="A17" s="22" t="s">
        <v>20</v>
      </c>
      <c r="B17" s="23">
        <f>'P i R -Tablica 1.'!B96</f>
        <v>17483328.009999998</v>
      </c>
      <c r="C17" s="23">
        <f>'P i R -Tablica 1.'!C96</f>
        <v>21652679</v>
      </c>
      <c r="D17" s="23">
        <f>'P i R -Tablica 1.'!D96</f>
        <v>21652679</v>
      </c>
      <c r="E17" s="23">
        <f>'P i R -Tablica 1.'!E96</f>
        <v>20066159.77</v>
      </c>
      <c r="F17" s="46">
        <f t="shared" si="0"/>
        <v>114.77311275360556</v>
      </c>
      <c r="G17" s="46">
        <f t="shared" si="1"/>
        <v>92.67287327355659</v>
      </c>
    </row>
    <row r="18" spans="1:9" ht="18" customHeight="1" x14ac:dyDescent="0.3">
      <c r="A18" s="22" t="s">
        <v>77</v>
      </c>
      <c r="B18" s="23">
        <f>'P i R -Tablica 1.'!B171</f>
        <v>10793291.309999997</v>
      </c>
      <c r="C18" s="23">
        <f>'P i R -Tablica 1.'!C171</f>
        <v>3762072</v>
      </c>
      <c r="D18" s="23">
        <f>'P i R -Tablica 1.'!D171</f>
        <v>3762072</v>
      </c>
      <c r="E18" s="23">
        <f>'P i R -Tablica 1.'!E171</f>
        <v>3310019.41</v>
      </c>
      <c r="F18" s="46">
        <f t="shared" si="0"/>
        <v>30.667377678699946</v>
      </c>
      <c r="G18" s="46">
        <f t="shared" si="1"/>
        <v>87.983946346587743</v>
      </c>
    </row>
    <row r="19" spans="1:9" x14ac:dyDescent="0.3">
      <c r="A19" s="89" t="s">
        <v>301</v>
      </c>
      <c r="B19" s="90">
        <f>B15+B16-B17-B18</f>
        <v>-1694361.8599999938</v>
      </c>
      <c r="C19" s="90">
        <f t="shared" ref="C19" si="2">C15+C16-C17-C18</f>
        <v>3726110</v>
      </c>
      <c r="D19" s="90">
        <f>D15+D16-D17-D18</f>
        <v>3726110</v>
      </c>
      <c r="E19" s="90">
        <f t="shared" ref="E19" si="3">E15+E16-E17-E18</f>
        <v>2576002.8999999948</v>
      </c>
      <c r="F19" s="91"/>
      <c r="G19" s="91"/>
      <c r="I19" s="21"/>
    </row>
    <row r="20" spans="1:9" x14ac:dyDescent="0.3">
      <c r="A20" s="28" t="s">
        <v>103</v>
      </c>
      <c r="B20" s="87"/>
      <c r="C20" s="87"/>
      <c r="D20" s="87"/>
      <c r="E20" s="87"/>
      <c r="F20" s="88"/>
      <c r="G20" s="88"/>
    </row>
    <row r="21" spans="1:9" x14ac:dyDescent="0.3">
      <c r="A21" s="22" t="s">
        <v>104</v>
      </c>
      <c r="B21" s="23">
        <f>'Rač fin-Tablica 4.'!B8</f>
        <v>390014.45</v>
      </c>
      <c r="C21" s="23">
        <f>'Rač fin-Tablica 4.'!C8</f>
        <v>0</v>
      </c>
      <c r="D21" s="23">
        <f>'Rač fin-Tablica 4.'!D8</f>
        <v>0</v>
      </c>
      <c r="E21" s="23">
        <f>'Rač fin-Tablica 4.'!E8</f>
        <v>770254.09</v>
      </c>
      <c r="F21" s="46">
        <f t="shared" ref="F21:F22" si="4">IFERROR(E21/B21*100,"-")</f>
        <v>197.49373132200614</v>
      </c>
      <c r="G21" s="46" t="str">
        <f t="shared" ref="G21:G22" si="5">IFERROR(E21/D21*100,"-")</f>
        <v>-</v>
      </c>
    </row>
    <row r="22" spans="1:9" x14ac:dyDescent="0.3">
      <c r="A22" s="22" t="s">
        <v>108</v>
      </c>
      <c r="B22" s="23">
        <f>'Rač fin-Tablica 4.'!B17</f>
        <v>1131029.2</v>
      </c>
      <c r="C22" s="23">
        <f>'Rač fin-Tablica 4.'!C17</f>
        <v>679760</v>
      </c>
      <c r="D22" s="23">
        <f>'Rač fin-Tablica 4.'!D17</f>
        <v>679760</v>
      </c>
      <c r="E22" s="23">
        <f>'Rač fin-Tablica 4.'!E17</f>
        <v>1623677.06</v>
      </c>
      <c r="F22" s="46">
        <f t="shared" si="4"/>
        <v>143.55748375019851</v>
      </c>
      <c r="G22" s="46">
        <f t="shared" si="5"/>
        <v>238.86034188537133</v>
      </c>
      <c r="I22" s="21"/>
    </row>
    <row r="23" spans="1:9" x14ac:dyDescent="0.3">
      <c r="A23" s="89" t="s">
        <v>302</v>
      </c>
      <c r="B23" s="90">
        <f>B21-B22</f>
        <v>-741014.75</v>
      </c>
      <c r="C23" s="90">
        <f t="shared" ref="C23" si="6">C21-C22</f>
        <v>-679760</v>
      </c>
      <c r="D23" s="90">
        <f>D21-D22</f>
        <v>-679760</v>
      </c>
      <c r="E23" s="90">
        <f t="shared" ref="E23" si="7">E21-E22</f>
        <v>-853422.97000000009</v>
      </c>
      <c r="F23" s="91"/>
      <c r="G23" s="91"/>
    </row>
    <row r="24" spans="1:9" x14ac:dyDescent="0.3">
      <c r="A24" s="28" t="s">
        <v>273</v>
      </c>
      <c r="B24" s="92"/>
      <c r="C24" s="92"/>
      <c r="D24" s="92"/>
      <c r="E24" s="92"/>
      <c r="F24" s="93"/>
      <c r="G24" s="93"/>
    </row>
    <row r="25" spans="1:9" x14ac:dyDescent="0.3">
      <c r="A25" s="22" t="s">
        <v>148</v>
      </c>
      <c r="B25" s="27">
        <f>B15+B16+B21</f>
        <v>26972271.91</v>
      </c>
      <c r="C25" s="27">
        <f>C15+C16+C21</f>
        <v>29140861</v>
      </c>
      <c r="D25" s="27">
        <f>D15+D16+D21</f>
        <v>29140861</v>
      </c>
      <c r="E25" s="27">
        <f>E15+E16+E21</f>
        <v>26722436.169999994</v>
      </c>
      <c r="F25" s="48">
        <f t="shared" ref="F25:F26" si="8">IFERROR(E25/B25*100,"-")</f>
        <v>99.073731197603053</v>
      </c>
      <c r="G25" s="48">
        <f t="shared" ref="G25:G26" si="9">IFERROR(E25/D25*100,"-")</f>
        <v>91.700914979828468</v>
      </c>
      <c r="I25" s="21"/>
    </row>
    <row r="26" spans="1:9" x14ac:dyDescent="0.3">
      <c r="A26" s="22" t="s">
        <v>141</v>
      </c>
      <c r="B26" s="27">
        <f>B17+B18+B22</f>
        <v>29407648.519999992</v>
      </c>
      <c r="C26" s="27">
        <f>C17+C18+C22</f>
        <v>26094511</v>
      </c>
      <c r="D26" s="27">
        <f>D17+D18+D22</f>
        <v>26094511</v>
      </c>
      <c r="E26" s="27">
        <f>E17+E18+E22</f>
        <v>24999856.239999998</v>
      </c>
      <c r="F26" s="48">
        <f t="shared" si="8"/>
        <v>85.01140858983581</v>
      </c>
      <c r="G26" s="48">
        <f t="shared" si="9"/>
        <v>95.805038231986799</v>
      </c>
      <c r="I26" s="21"/>
    </row>
    <row r="27" spans="1:9" x14ac:dyDescent="0.3">
      <c r="A27" s="89" t="s">
        <v>303</v>
      </c>
      <c r="B27" s="90">
        <f>B25-B26</f>
        <v>-2435376.609999992</v>
      </c>
      <c r="C27" s="90">
        <f t="shared" ref="C27:E27" si="10">C25-C26</f>
        <v>3046350</v>
      </c>
      <c r="D27" s="90">
        <f t="shared" si="10"/>
        <v>3046350</v>
      </c>
      <c r="E27" s="90">
        <f t="shared" si="10"/>
        <v>1722579.929999996</v>
      </c>
      <c r="F27" s="91"/>
      <c r="G27" s="91"/>
      <c r="I27" s="21"/>
    </row>
    <row r="28" spans="1:9" ht="3.75" customHeight="1" x14ac:dyDescent="0.3">
      <c r="A28" s="22"/>
      <c r="B28" s="23"/>
      <c r="C28" s="23"/>
      <c r="D28" s="23"/>
      <c r="E28" s="23"/>
      <c r="F28" s="46"/>
      <c r="G28" s="46"/>
    </row>
    <row r="29" spans="1:9" x14ac:dyDescent="0.3">
      <c r="A29" s="24" t="s">
        <v>139</v>
      </c>
      <c r="B29" s="25"/>
      <c r="C29" s="25"/>
      <c r="D29" s="25"/>
      <c r="E29" s="25"/>
      <c r="F29" s="47"/>
      <c r="G29" s="47"/>
      <c r="I29" s="21"/>
    </row>
    <row r="30" spans="1:9" x14ac:dyDescent="0.3">
      <c r="A30" s="24" t="s">
        <v>140</v>
      </c>
      <c r="B30" s="122"/>
      <c r="C30" s="25"/>
      <c r="D30" s="25"/>
      <c r="E30" s="122"/>
      <c r="F30" s="47"/>
      <c r="G30" s="47"/>
      <c r="I30" s="21"/>
    </row>
    <row r="31" spans="1:9" ht="1.5" customHeight="1" x14ac:dyDescent="0.3">
      <c r="A31" s="22"/>
      <c r="B31" s="26"/>
      <c r="C31" s="26"/>
      <c r="D31" s="23"/>
      <c r="E31" s="23"/>
      <c r="F31" s="46"/>
      <c r="G31" s="46"/>
    </row>
    <row r="32" spans="1:9" x14ac:dyDescent="0.3">
      <c r="A32" s="94" t="s">
        <v>149</v>
      </c>
      <c r="B32" s="95"/>
      <c r="C32" s="95"/>
      <c r="D32" s="96"/>
      <c r="E32" s="96"/>
      <c r="F32" s="97"/>
      <c r="G32" s="97"/>
    </row>
    <row r="33" spans="1:9" x14ac:dyDescent="0.3">
      <c r="A33" s="22" t="s">
        <v>228</v>
      </c>
      <c r="B33" s="23"/>
      <c r="C33" s="23"/>
      <c r="D33" s="23"/>
      <c r="E33" s="23"/>
      <c r="F33" s="46"/>
      <c r="G33" s="46"/>
      <c r="I33" s="21"/>
    </row>
    <row r="34" spans="1:9" x14ac:dyDescent="0.3">
      <c r="A34" s="22" t="s">
        <v>229</v>
      </c>
      <c r="B34" s="23"/>
      <c r="C34" s="23">
        <v>-820838</v>
      </c>
      <c r="D34" s="23">
        <v>-3046350</v>
      </c>
      <c r="E34" s="23">
        <v>-2051792.3</v>
      </c>
      <c r="F34" s="46"/>
      <c r="G34" s="46"/>
      <c r="I34" s="21"/>
    </row>
    <row r="35" spans="1:9" ht="18" customHeight="1" x14ac:dyDescent="0.3">
      <c r="A35" s="89" t="s">
        <v>162</v>
      </c>
      <c r="B35" s="90">
        <f>B33+B34</f>
        <v>0</v>
      </c>
      <c r="C35" s="90">
        <f>C33+C34</f>
        <v>-820838</v>
      </c>
      <c r="D35" s="90">
        <f>D33+D34</f>
        <v>-3046350</v>
      </c>
      <c r="E35" s="90">
        <f>E33+E34</f>
        <v>-2051792.3</v>
      </c>
      <c r="F35" s="91"/>
      <c r="G35" s="91"/>
      <c r="I35" s="21"/>
    </row>
    <row r="36" spans="1:9" ht="9" customHeight="1" x14ac:dyDescent="0.3"/>
    <row r="37" spans="1:9" x14ac:dyDescent="0.3">
      <c r="A37" s="98" t="s">
        <v>142</v>
      </c>
      <c r="B37" s="99">
        <f>B27+B35</f>
        <v>-2435376.609999992</v>
      </c>
      <c r="C37" s="99">
        <f>C27+C35</f>
        <v>2225512</v>
      </c>
      <c r="D37" s="99">
        <f>D27+D35</f>
        <v>0</v>
      </c>
      <c r="E37" s="99">
        <f>E27+E35</f>
        <v>-329212.37000000407</v>
      </c>
      <c r="F37" s="100"/>
      <c r="G37" s="100"/>
      <c r="I37" s="21"/>
    </row>
    <row r="38" spans="1:9" ht="29.4" customHeight="1" x14ac:dyDescent="0.3">
      <c r="A38" s="180" t="s">
        <v>272</v>
      </c>
      <c r="B38" s="180"/>
      <c r="C38" s="180"/>
      <c r="D38" s="180"/>
      <c r="E38" s="180"/>
      <c r="F38" s="180"/>
      <c r="G38" s="180"/>
    </row>
    <row r="39" spans="1:9" s="32" customFormat="1" x14ac:dyDescent="0.3">
      <c r="F39" s="50"/>
      <c r="G39" s="50"/>
      <c r="I39" s="33"/>
    </row>
    <row r="40" spans="1:9" s="32" customFormat="1" x14ac:dyDescent="0.3">
      <c r="E40" s="179"/>
      <c r="F40" s="179"/>
      <c r="G40" s="179"/>
    </row>
    <row r="41" spans="1:9" s="32" customFormat="1" x14ac:dyDescent="0.3">
      <c r="E41" s="33"/>
      <c r="F41" s="50"/>
      <c r="G41" s="50"/>
    </row>
    <row r="42" spans="1:9" s="32" customFormat="1" x14ac:dyDescent="0.3">
      <c r="E42" s="33"/>
      <c r="F42" s="50"/>
      <c r="G42" s="50"/>
    </row>
    <row r="43" spans="1:9" s="32" customFormat="1" x14ac:dyDescent="0.3">
      <c r="E43" s="33"/>
      <c r="F43" s="50"/>
      <c r="G43" s="50"/>
    </row>
  </sheetData>
  <mergeCells count="8">
    <mergeCell ref="E40:G40"/>
    <mergeCell ref="A38:G38"/>
    <mergeCell ref="A1:G1"/>
    <mergeCell ref="A2:G2"/>
    <mergeCell ref="A3:G3"/>
    <mergeCell ref="A6:G6"/>
    <mergeCell ref="A8:G8"/>
    <mergeCell ref="A10:G10"/>
  </mergeCells>
  <conditionalFormatting sqref="B29:B30">
    <cfRule type="containsBlanks" dxfId="137" priority="3">
      <formula>LEN(TRIM(B29))=0</formula>
    </cfRule>
  </conditionalFormatting>
  <conditionalFormatting sqref="E29:E30">
    <cfRule type="containsBlanks" dxfId="136" priority="2">
      <formula>LEN(TRIM(E29))=0</formula>
    </cfRule>
  </conditionalFormatting>
  <conditionalFormatting sqref="B33:E34">
    <cfRule type="containsBlanks" dxfId="135" priority="1">
      <formula>LEN(TRIM(B33))=0</formula>
    </cfRule>
  </conditionalFormatting>
  <printOptions horizontalCentered="1"/>
  <pageMargins left="0.19685039370078741" right="0.19685039370078741" top="0.39370078740157483" bottom="0.39370078740157483" header="0.19685039370078741" footer="0.19685039370078741"/>
  <pageSetup paperSize="9" scale="83" orientation="landscape" r:id="rId1"/>
  <headerFooter>
    <oddFooter>&amp;C&amp;P</oddFooter>
  </headerFooter>
  <ignoredErrors>
    <ignoredError sqref="F19:G20 F23:G24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7"/>
  <sheetViews>
    <sheetView showGridLines="0" zoomScaleNormal="100" workbookViewId="0">
      <selection activeCell="U20" sqref="U20"/>
    </sheetView>
  </sheetViews>
  <sheetFormatPr defaultColWidth="9.109375" defaultRowHeight="13.2" x14ac:dyDescent="0.25"/>
  <cols>
    <col min="1" max="1" width="87.109375" style="1" bestFit="1" customWidth="1"/>
    <col min="2" max="2" width="14.6640625" style="1" bestFit="1" customWidth="1"/>
    <col min="3" max="3" width="15.109375" style="1" bestFit="1" customWidth="1"/>
    <col min="4" max="4" width="15.6640625" style="1" bestFit="1" customWidth="1"/>
    <col min="5" max="5" width="14.6640625" style="1" bestFit="1" customWidth="1"/>
    <col min="6" max="6" width="10.109375" style="1" bestFit="1" customWidth="1"/>
    <col min="7" max="7" width="8.5546875" style="10" bestFit="1" customWidth="1"/>
    <col min="8" max="8" width="9.109375" style="1"/>
    <col min="9" max="16" width="0" style="1" hidden="1" customWidth="1"/>
    <col min="17" max="16384" width="9.109375" style="1"/>
  </cols>
  <sheetData>
    <row r="1" spans="1:13" s="3" customFormat="1" ht="15.6" x14ac:dyDescent="0.3">
      <c r="A1" s="186" t="s">
        <v>116</v>
      </c>
      <c r="B1" s="186"/>
      <c r="C1" s="186"/>
      <c r="D1" s="186"/>
      <c r="E1" s="186"/>
      <c r="F1" s="186"/>
      <c r="G1" s="186"/>
    </row>
    <row r="2" spans="1:13" s="3" customFormat="1" ht="7.5" customHeight="1" x14ac:dyDescent="0.3">
      <c r="A2" s="2"/>
      <c r="B2" s="2"/>
      <c r="C2" s="2"/>
      <c r="D2" s="2"/>
      <c r="E2" s="2"/>
      <c r="F2" s="2"/>
      <c r="G2" s="8"/>
    </row>
    <row r="3" spans="1:13" s="3" customFormat="1" ht="15.6" x14ac:dyDescent="0.3">
      <c r="A3" s="187" t="s">
        <v>231</v>
      </c>
      <c r="B3" s="187"/>
      <c r="C3" s="187"/>
      <c r="D3" s="187"/>
      <c r="E3" s="187"/>
      <c r="F3" s="187"/>
      <c r="G3" s="187"/>
    </row>
    <row r="4" spans="1:13" s="3" customFormat="1" ht="6.75" customHeight="1" x14ac:dyDescent="0.3">
      <c r="G4" s="9"/>
    </row>
    <row r="5" spans="1:13" s="3" customFormat="1" ht="15.6" x14ac:dyDescent="0.3">
      <c r="A5" s="67" t="s">
        <v>0</v>
      </c>
      <c r="G5" s="9"/>
    </row>
    <row r="6" spans="1:13" s="3" customFormat="1" ht="11.25" customHeight="1" x14ac:dyDescent="0.3">
      <c r="A6" s="67"/>
      <c r="G6" s="9"/>
    </row>
    <row r="7" spans="1:13" s="3" customFormat="1" ht="15.6" x14ac:dyDescent="0.3">
      <c r="A7" s="188" t="s">
        <v>117</v>
      </c>
      <c r="B7" s="188"/>
      <c r="C7" s="188"/>
      <c r="D7" s="188"/>
      <c r="E7" s="188"/>
      <c r="F7" s="188"/>
      <c r="G7" s="188"/>
    </row>
    <row r="8" spans="1:13" ht="6.75" customHeight="1" x14ac:dyDescent="0.25">
      <c r="A8" s="54"/>
      <c r="B8" s="54"/>
      <c r="C8" s="54"/>
      <c r="D8" s="54"/>
      <c r="E8" s="54"/>
      <c r="F8" s="54"/>
      <c r="G8" s="55"/>
    </row>
    <row r="9" spans="1:13" ht="39.6" x14ac:dyDescent="0.25">
      <c r="A9" s="66" t="s">
        <v>113</v>
      </c>
      <c r="B9" s="30" t="s">
        <v>299</v>
      </c>
      <c r="C9" s="30" t="s">
        <v>232</v>
      </c>
      <c r="D9" s="30" t="s">
        <v>235</v>
      </c>
      <c r="E9" s="30" t="s">
        <v>300</v>
      </c>
      <c r="F9" s="45" t="s">
        <v>197</v>
      </c>
      <c r="G9" s="45" t="s">
        <v>198</v>
      </c>
    </row>
    <row r="10" spans="1:13" s="4" customFormat="1" ht="10.199999999999999" x14ac:dyDescent="0.2">
      <c r="A10" s="64">
        <v>1</v>
      </c>
      <c r="B10" s="64">
        <v>2</v>
      </c>
      <c r="C10" s="64">
        <v>3</v>
      </c>
      <c r="D10" s="64">
        <v>4</v>
      </c>
      <c r="E10" s="64">
        <v>5</v>
      </c>
      <c r="F10" s="64" t="s">
        <v>114</v>
      </c>
      <c r="G10" s="65" t="s">
        <v>115</v>
      </c>
    </row>
    <row r="11" spans="1:13" ht="15.6" x14ac:dyDescent="0.3">
      <c r="A11" s="7" t="s">
        <v>1</v>
      </c>
      <c r="B11" s="142">
        <f>B12+B35+B42+B46+B54+B63</f>
        <v>26575003.580000002</v>
      </c>
      <c r="C11" s="142">
        <f t="shared" ref="C11:E11" si="0">C12+C35+C42+C46+C54+C63</f>
        <v>29139361</v>
      </c>
      <c r="D11" s="142">
        <f t="shared" si="0"/>
        <v>29139361</v>
      </c>
      <c r="E11" s="142">
        <f t="shared" si="0"/>
        <v>25951001.179999996</v>
      </c>
      <c r="F11" s="150">
        <f>IFERROR(E11/B11*100,"-")</f>
        <v>97.651919789506167</v>
      </c>
      <c r="G11" s="150">
        <f>IFERROR(E11/D11*100,"-")</f>
        <v>89.058237001147674</v>
      </c>
      <c r="H11" s="103"/>
      <c r="I11" s="133" t="s">
        <v>287</v>
      </c>
      <c r="J11" s="134"/>
      <c r="K11" s="134"/>
      <c r="L11" s="134"/>
      <c r="M11" s="134"/>
    </row>
    <row r="12" spans="1:13" ht="15.6" x14ac:dyDescent="0.3">
      <c r="A12" s="62" t="s">
        <v>2</v>
      </c>
      <c r="B12" s="143">
        <f>B13+B15+B20+B23+B26+B29</f>
        <v>10836441.76</v>
      </c>
      <c r="C12" s="144">
        <v>5383377</v>
      </c>
      <c r="D12" s="144">
        <v>5383377</v>
      </c>
      <c r="E12" s="143">
        <f t="shared" ref="E12" si="1">E13+E15+E20+E23+E26+E29</f>
        <v>5205950.21</v>
      </c>
      <c r="F12" s="151">
        <f t="shared" ref="F12:F75" si="2">IFERROR(E12/B12*100,"-")</f>
        <v>48.041140489643531</v>
      </c>
      <c r="G12" s="151">
        <f t="shared" ref="G12:G75" si="3">IFERROR(E12/D12*100,"-")</f>
        <v>96.704173049741826</v>
      </c>
      <c r="H12" s="103"/>
      <c r="I12" s="133" t="s">
        <v>288</v>
      </c>
      <c r="J12" s="134"/>
      <c r="K12" s="134"/>
      <c r="L12" s="134"/>
      <c r="M12" s="134"/>
    </row>
    <row r="13" spans="1:13" ht="13.8" x14ac:dyDescent="0.3">
      <c r="A13" s="58" t="s">
        <v>3</v>
      </c>
      <c r="B13" s="143">
        <f>B14</f>
        <v>0</v>
      </c>
      <c r="C13" s="143"/>
      <c r="D13" s="143"/>
      <c r="E13" s="143">
        <f t="shared" ref="E13" si="4">E14</f>
        <v>0</v>
      </c>
      <c r="F13" s="151" t="str">
        <f t="shared" si="2"/>
        <v>-</v>
      </c>
      <c r="G13" s="151" t="str">
        <f t="shared" si="3"/>
        <v>-</v>
      </c>
      <c r="H13" s="103"/>
      <c r="I13" s="135" t="s">
        <v>289</v>
      </c>
    </row>
    <row r="14" spans="1:13" x14ac:dyDescent="0.25">
      <c r="A14" s="59" t="s">
        <v>4</v>
      </c>
      <c r="B14" s="23">
        <v>0</v>
      </c>
      <c r="C14" s="145"/>
      <c r="D14" s="145"/>
      <c r="E14" s="23">
        <v>0</v>
      </c>
      <c r="F14" s="152" t="str">
        <f t="shared" si="2"/>
        <v>-</v>
      </c>
      <c r="G14" s="151" t="str">
        <f t="shared" si="3"/>
        <v>-</v>
      </c>
      <c r="H14" s="103"/>
    </row>
    <row r="15" spans="1:13" x14ac:dyDescent="0.25">
      <c r="A15" s="58" t="s">
        <v>5</v>
      </c>
      <c r="B15" s="143">
        <f>SUM(B16:B19)</f>
        <v>0</v>
      </c>
      <c r="C15" s="143"/>
      <c r="D15" s="143"/>
      <c r="E15" s="143">
        <f t="shared" ref="E15" si="5">SUM(E16:E19)</f>
        <v>0</v>
      </c>
      <c r="F15" s="151" t="str">
        <f t="shared" si="2"/>
        <v>-</v>
      </c>
      <c r="G15" s="151" t="str">
        <f t="shared" si="3"/>
        <v>-</v>
      </c>
      <c r="H15" s="103"/>
    </row>
    <row r="16" spans="1:13" x14ac:dyDescent="0.25">
      <c r="A16" s="59" t="s">
        <v>6</v>
      </c>
      <c r="B16" s="23">
        <v>0</v>
      </c>
      <c r="C16" s="145"/>
      <c r="D16" s="145"/>
      <c r="E16" s="23">
        <v>0</v>
      </c>
      <c r="F16" s="152" t="str">
        <f t="shared" si="2"/>
        <v>-</v>
      </c>
      <c r="G16" s="151" t="str">
        <f t="shared" si="3"/>
        <v>-</v>
      </c>
      <c r="H16" s="103"/>
    </row>
    <row r="17" spans="1:8" x14ac:dyDescent="0.25">
      <c r="A17" s="59" t="s">
        <v>214</v>
      </c>
      <c r="B17" s="23">
        <v>0</v>
      </c>
      <c r="C17" s="145"/>
      <c r="D17" s="145"/>
      <c r="E17" s="23">
        <v>0</v>
      </c>
      <c r="F17" s="152" t="str">
        <f t="shared" si="2"/>
        <v>-</v>
      </c>
      <c r="G17" s="151" t="str">
        <f t="shared" si="3"/>
        <v>-</v>
      </c>
      <c r="H17" s="103"/>
    </row>
    <row r="18" spans="1:8" x14ac:dyDescent="0.25">
      <c r="A18" s="59" t="s">
        <v>206</v>
      </c>
      <c r="B18" s="23">
        <v>0</v>
      </c>
      <c r="C18" s="145"/>
      <c r="D18" s="145"/>
      <c r="E18" s="23">
        <v>0</v>
      </c>
      <c r="F18" s="152" t="str">
        <f t="shared" si="2"/>
        <v>-</v>
      </c>
      <c r="G18" s="151" t="str">
        <f t="shared" si="3"/>
        <v>-</v>
      </c>
      <c r="H18" s="103"/>
    </row>
    <row r="19" spans="1:8" x14ac:dyDescent="0.25">
      <c r="A19" s="59" t="s">
        <v>207</v>
      </c>
      <c r="B19" s="23">
        <v>0</v>
      </c>
      <c r="C19" s="145"/>
      <c r="D19" s="145"/>
      <c r="E19" s="23">
        <v>0</v>
      </c>
      <c r="F19" s="152" t="str">
        <f t="shared" si="2"/>
        <v>-</v>
      </c>
      <c r="G19" s="151" t="str">
        <f t="shared" si="3"/>
        <v>-</v>
      </c>
      <c r="H19" s="103"/>
    </row>
    <row r="20" spans="1:8" x14ac:dyDescent="0.25">
      <c r="A20" s="58" t="s">
        <v>236</v>
      </c>
      <c r="B20" s="143">
        <f>B21+B22</f>
        <v>2897.27</v>
      </c>
      <c r="C20" s="143"/>
      <c r="D20" s="143"/>
      <c r="E20" s="143">
        <f t="shared" ref="E20" si="6">E21+E22</f>
        <v>67961.899999999994</v>
      </c>
      <c r="F20" s="151">
        <f t="shared" si="2"/>
        <v>2345.7220072689115</v>
      </c>
      <c r="G20" s="151" t="str">
        <f t="shared" si="3"/>
        <v>-</v>
      </c>
      <c r="H20" s="103"/>
    </row>
    <row r="21" spans="1:8" x14ac:dyDescent="0.25">
      <c r="A21" s="59" t="s">
        <v>237</v>
      </c>
      <c r="B21" s="23">
        <v>2897.27</v>
      </c>
      <c r="C21" s="145"/>
      <c r="D21" s="145"/>
      <c r="E21" s="23">
        <v>67961.899999999994</v>
      </c>
      <c r="F21" s="152">
        <f t="shared" si="2"/>
        <v>2345.7220072689115</v>
      </c>
      <c r="G21" s="151" t="str">
        <f t="shared" si="3"/>
        <v>-</v>
      </c>
      <c r="H21" s="103"/>
    </row>
    <row r="22" spans="1:8" x14ac:dyDescent="0.25">
      <c r="A22" s="59" t="s">
        <v>238</v>
      </c>
      <c r="B22" s="23">
        <v>0</v>
      </c>
      <c r="C22" s="145"/>
      <c r="D22" s="145"/>
      <c r="E22" s="23">
        <v>0</v>
      </c>
      <c r="F22" s="152" t="str">
        <f t="shared" si="2"/>
        <v>-</v>
      </c>
      <c r="G22" s="151" t="str">
        <f t="shared" si="3"/>
        <v>-</v>
      </c>
      <c r="H22" s="103"/>
    </row>
    <row r="23" spans="1:8" x14ac:dyDescent="0.25">
      <c r="A23" s="58" t="s">
        <v>239</v>
      </c>
      <c r="B23" s="143">
        <f>B24+B25</f>
        <v>3850882.37</v>
      </c>
      <c r="C23" s="143"/>
      <c r="D23" s="143"/>
      <c r="E23" s="143">
        <f t="shared" ref="E23" si="7">E24+E25</f>
        <v>3191199.69</v>
      </c>
      <c r="F23" s="151">
        <f t="shared" si="2"/>
        <v>82.869311066492017</v>
      </c>
      <c r="G23" s="151" t="str">
        <f t="shared" si="3"/>
        <v>-</v>
      </c>
      <c r="H23" s="103"/>
    </row>
    <row r="24" spans="1:8" x14ac:dyDescent="0.25">
      <c r="A24" s="59" t="s">
        <v>240</v>
      </c>
      <c r="B24" s="146">
        <v>478690.4</v>
      </c>
      <c r="C24" s="145"/>
      <c r="D24" s="145"/>
      <c r="E24" s="146">
        <v>335523.09999999998</v>
      </c>
      <c r="F24" s="152">
        <f t="shared" si="2"/>
        <v>70.091879845511826</v>
      </c>
      <c r="G24" s="151" t="str">
        <f t="shared" si="3"/>
        <v>-</v>
      </c>
      <c r="H24" s="103"/>
    </row>
    <row r="25" spans="1:8" x14ac:dyDescent="0.25">
      <c r="A25" s="59" t="s">
        <v>241</v>
      </c>
      <c r="B25" s="23">
        <v>3372191.97</v>
      </c>
      <c r="C25" s="145"/>
      <c r="D25" s="145"/>
      <c r="E25" s="23">
        <v>2855676.59</v>
      </c>
      <c r="F25" s="152">
        <f t="shared" si="2"/>
        <v>84.683096792974084</v>
      </c>
      <c r="G25" s="151" t="str">
        <f t="shared" si="3"/>
        <v>-</v>
      </c>
      <c r="H25" s="103"/>
    </row>
    <row r="26" spans="1:8" x14ac:dyDescent="0.25">
      <c r="A26" s="58" t="s">
        <v>7</v>
      </c>
      <c r="B26" s="143">
        <f>B27+B28</f>
        <v>6982208.4699999997</v>
      </c>
      <c r="C26" s="143"/>
      <c r="D26" s="143"/>
      <c r="E26" s="143">
        <f t="shared" ref="E26" si="8">E27+E28</f>
        <v>1946788.62</v>
      </c>
      <c r="F26" s="151">
        <f t="shared" si="2"/>
        <v>27.882132542513443</v>
      </c>
      <c r="G26" s="151" t="str">
        <f t="shared" si="3"/>
        <v>-</v>
      </c>
      <c r="H26" s="103"/>
    </row>
    <row r="27" spans="1:8" x14ac:dyDescent="0.25">
      <c r="A27" s="59" t="s">
        <v>8</v>
      </c>
      <c r="B27" s="146">
        <v>187608.51</v>
      </c>
      <c r="C27" s="145"/>
      <c r="D27" s="145"/>
      <c r="E27" s="146">
        <v>88187.81</v>
      </c>
      <c r="F27" s="152">
        <f t="shared" si="2"/>
        <v>47.006295183518063</v>
      </c>
      <c r="G27" s="151" t="str">
        <f t="shared" si="3"/>
        <v>-</v>
      </c>
      <c r="H27" s="103"/>
    </row>
    <row r="28" spans="1:8" x14ac:dyDescent="0.25">
      <c r="A28" s="59" t="s">
        <v>150</v>
      </c>
      <c r="B28" s="23">
        <v>6794599.96</v>
      </c>
      <c r="C28" s="145"/>
      <c r="D28" s="145"/>
      <c r="E28" s="23">
        <v>1858600.81</v>
      </c>
      <c r="F28" s="152">
        <f t="shared" si="2"/>
        <v>27.354087377353121</v>
      </c>
      <c r="G28" s="151" t="str">
        <f t="shared" si="3"/>
        <v>-</v>
      </c>
      <c r="H28" s="103"/>
    </row>
    <row r="29" spans="1:8" x14ac:dyDescent="0.25">
      <c r="A29" s="58" t="s">
        <v>278</v>
      </c>
      <c r="B29" s="143">
        <f>B30+B31+B32+B33</f>
        <v>453.65</v>
      </c>
      <c r="C29" s="143"/>
      <c r="D29" s="143"/>
      <c r="E29" s="143">
        <f t="shared" ref="E29" si="9">E30+E31+E32+E33</f>
        <v>0</v>
      </c>
      <c r="F29" s="152">
        <f t="shared" si="2"/>
        <v>0</v>
      </c>
      <c r="G29" s="151" t="str">
        <f t="shared" si="3"/>
        <v>-</v>
      </c>
      <c r="H29" s="103"/>
    </row>
    <row r="30" spans="1:8" x14ac:dyDescent="0.25">
      <c r="A30" s="59" t="s">
        <v>279</v>
      </c>
      <c r="B30" s="23">
        <f>453.64+0.01</f>
        <v>453.65</v>
      </c>
      <c r="C30" s="145"/>
      <c r="D30" s="145"/>
      <c r="E30" s="23">
        <v>0</v>
      </c>
      <c r="F30" s="152">
        <f t="shared" si="2"/>
        <v>0</v>
      </c>
      <c r="G30" s="151" t="str">
        <f t="shared" si="3"/>
        <v>-</v>
      </c>
      <c r="H30" s="103"/>
    </row>
    <row r="31" spans="1:8" x14ac:dyDescent="0.25">
      <c r="A31" s="59" t="s">
        <v>280</v>
      </c>
      <c r="B31" s="23">
        <v>0</v>
      </c>
      <c r="C31" s="145"/>
      <c r="D31" s="145"/>
      <c r="E31" s="23">
        <v>0</v>
      </c>
      <c r="F31" s="152" t="str">
        <f t="shared" si="2"/>
        <v>-</v>
      </c>
      <c r="G31" s="151" t="str">
        <f t="shared" si="3"/>
        <v>-</v>
      </c>
      <c r="H31" s="103"/>
    </row>
    <row r="32" spans="1:8" x14ac:dyDescent="0.25">
      <c r="A32" s="59" t="s">
        <v>281</v>
      </c>
      <c r="B32" s="23">
        <v>0</v>
      </c>
      <c r="C32" s="145"/>
      <c r="D32" s="145"/>
      <c r="E32" s="23">
        <v>0</v>
      </c>
      <c r="F32" s="152" t="str">
        <f t="shared" si="2"/>
        <v>-</v>
      </c>
      <c r="G32" s="151" t="str">
        <f t="shared" si="3"/>
        <v>-</v>
      </c>
      <c r="H32" s="103"/>
    </row>
    <row r="33" spans="1:8" x14ac:dyDescent="0.25">
      <c r="A33" s="59" t="s">
        <v>282</v>
      </c>
      <c r="B33" s="23">
        <v>0</v>
      </c>
      <c r="C33" s="145"/>
      <c r="D33" s="145"/>
      <c r="E33" s="23">
        <v>0</v>
      </c>
      <c r="F33" s="152" t="str">
        <f t="shared" si="2"/>
        <v>-</v>
      </c>
      <c r="G33" s="151" t="str">
        <f t="shared" si="3"/>
        <v>-</v>
      </c>
      <c r="H33" s="103"/>
    </row>
    <row r="34" spans="1:8" ht="7.5" customHeight="1" x14ac:dyDescent="0.25">
      <c r="A34" s="59"/>
      <c r="B34" s="145"/>
      <c r="C34" s="145"/>
      <c r="D34" s="145"/>
      <c r="E34" s="145"/>
      <c r="F34" s="152"/>
      <c r="G34" s="151"/>
      <c r="H34" s="103"/>
    </row>
    <row r="35" spans="1:8" x14ac:dyDescent="0.25">
      <c r="A35" s="62" t="s">
        <v>9</v>
      </c>
      <c r="B35" s="143">
        <f>B36</f>
        <v>1437.85</v>
      </c>
      <c r="C35" s="144">
        <v>4000</v>
      </c>
      <c r="D35" s="144">
        <v>4000</v>
      </c>
      <c r="E35" s="143">
        <f t="shared" ref="E35" si="10">E36</f>
        <v>688.82999999999993</v>
      </c>
      <c r="F35" s="151">
        <f t="shared" si="2"/>
        <v>47.906944396147026</v>
      </c>
      <c r="G35" s="151">
        <f t="shared" si="3"/>
        <v>17.220749999999999</v>
      </c>
      <c r="H35" s="103"/>
    </row>
    <row r="36" spans="1:8" x14ac:dyDescent="0.25">
      <c r="A36" s="58" t="s">
        <v>10</v>
      </c>
      <c r="B36" s="143">
        <f>SUM(B37:B40)</f>
        <v>1437.85</v>
      </c>
      <c r="C36" s="143"/>
      <c r="D36" s="143"/>
      <c r="E36" s="143">
        <f t="shared" ref="E36" si="11">SUM(E37:E40)</f>
        <v>688.82999999999993</v>
      </c>
      <c r="F36" s="151">
        <f t="shared" si="2"/>
        <v>47.906944396147026</v>
      </c>
      <c r="G36" s="151" t="str">
        <f t="shared" si="3"/>
        <v>-</v>
      </c>
      <c r="H36" s="103"/>
    </row>
    <row r="37" spans="1:8" x14ac:dyDescent="0.25">
      <c r="A37" s="59" t="s">
        <v>11</v>
      </c>
      <c r="B37" s="146">
        <v>295.05</v>
      </c>
      <c r="C37" s="145"/>
      <c r="D37" s="145"/>
      <c r="E37" s="146">
        <v>366.89</v>
      </c>
      <c r="F37" s="152">
        <f t="shared" si="2"/>
        <v>124.34841552279275</v>
      </c>
      <c r="G37" s="151" t="str">
        <f t="shared" si="3"/>
        <v>-</v>
      </c>
      <c r="H37" s="103"/>
    </row>
    <row r="38" spans="1:8" x14ac:dyDescent="0.25">
      <c r="A38" s="59" t="s">
        <v>12</v>
      </c>
      <c r="B38" s="23">
        <v>1142.8</v>
      </c>
      <c r="C38" s="145"/>
      <c r="D38" s="145"/>
      <c r="E38" s="23">
        <v>321.94</v>
      </c>
      <c r="F38" s="152">
        <f t="shared" si="2"/>
        <v>28.1711585579279</v>
      </c>
      <c r="G38" s="151" t="str">
        <f t="shared" si="3"/>
        <v>-</v>
      </c>
      <c r="H38" s="103"/>
    </row>
    <row r="39" spans="1:8" x14ac:dyDescent="0.25">
      <c r="A39" s="59" t="s">
        <v>242</v>
      </c>
      <c r="B39" s="23">
        <v>0</v>
      </c>
      <c r="C39" s="145"/>
      <c r="D39" s="145"/>
      <c r="E39" s="23">
        <v>0</v>
      </c>
      <c r="F39" s="152" t="str">
        <f t="shared" si="2"/>
        <v>-</v>
      </c>
      <c r="G39" s="151" t="str">
        <f t="shared" si="3"/>
        <v>-</v>
      </c>
      <c r="H39" s="103"/>
    </row>
    <row r="40" spans="1:8" x14ac:dyDescent="0.25">
      <c r="A40" s="59" t="s">
        <v>208</v>
      </c>
      <c r="B40" s="23">
        <v>0</v>
      </c>
      <c r="C40" s="145"/>
      <c r="D40" s="145"/>
      <c r="E40" s="23">
        <v>0</v>
      </c>
      <c r="F40" s="152" t="str">
        <f t="shared" si="2"/>
        <v>-</v>
      </c>
      <c r="G40" s="151" t="str">
        <f t="shared" si="3"/>
        <v>-</v>
      </c>
      <c r="H40" s="103"/>
    </row>
    <row r="41" spans="1:8" ht="7.5" customHeight="1" x14ac:dyDescent="0.25">
      <c r="A41" s="59"/>
      <c r="B41" s="145"/>
      <c r="C41" s="145"/>
      <c r="D41" s="145"/>
      <c r="E41" s="145"/>
      <c r="F41" s="152"/>
      <c r="G41" s="151"/>
      <c r="H41" s="103"/>
    </row>
    <row r="42" spans="1:8" x14ac:dyDescent="0.25">
      <c r="A42" s="62" t="s">
        <v>13</v>
      </c>
      <c r="B42" s="143">
        <f>B43</f>
        <v>1879027.97</v>
      </c>
      <c r="C42" s="144">
        <v>2803180</v>
      </c>
      <c r="D42" s="144">
        <v>2803180</v>
      </c>
      <c r="E42" s="143">
        <f t="shared" ref="E42:E43" si="12">E43</f>
        <v>2256398.0499999998</v>
      </c>
      <c r="F42" s="151">
        <f t="shared" si="2"/>
        <v>120.08326038914683</v>
      </c>
      <c r="G42" s="151">
        <f t="shared" si="3"/>
        <v>80.494226200244</v>
      </c>
      <c r="H42" s="103"/>
    </row>
    <row r="43" spans="1:8" x14ac:dyDescent="0.25">
      <c r="A43" s="58" t="s">
        <v>14</v>
      </c>
      <c r="B43" s="143">
        <f>B44</f>
        <v>1879027.97</v>
      </c>
      <c r="C43" s="143"/>
      <c r="D43" s="143"/>
      <c r="E43" s="143">
        <f t="shared" si="12"/>
        <v>2256398.0499999998</v>
      </c>
      <c r="F43" s="151">
        <f t="shared" si="2"/>
        <v>120.08326038914683</v>
      </c>
      <c r="G43" s="151" t="str">
        <f t="shared" si="3"/>
        <v>-</v>
      </c>
      <c r="H43" s="103"/>
    </row>
    <row r="44" spans="1:8" x14ac:dyDescent="0.25">
      <c r="A44" s="59" t="s">
        <v>15</v>
      </c>
      <c r="B44" s="146">
        <f>1879027.98-0.01</f>
        <v>1879027.97</v>
      </c>
      <c r="C44" s="145"/>
      <c r="D44" s="145"/>
      <c r="E44" s="146">
        <v>2256398.0499999998</v>
      </c>
      <c r="F44" s="152">
        <f t="shared" si="2"/>
        <v>120.08326038914683</v>
      </c>
      <c r="G44" s="151" t="str">
        <f t="shared" si="3"/>
        <v>-</v>
      </c>
      <c r="H44" s="103"/>
    </row>
    <row r="45" spans="1:8" ht="7.5" customHeight="1" x14ac:dyDescent="0.25">
      <c r="A45" s="59"/>
      <c r="B45" s="145"/>
      <c r="C45" s="145"/>
      <c r="D45" s="145"/>
      <c r="E45" s="145"/>
      <c r="F45" s="152"/>
      <c r="G45" s="151"/>
      <c r="H45" s="103"/>
    </row>
    <row r="46" spans="1:8" ht="26.4" x14ac:dyDescent="0.25">
      <c r="A46" s="62" t="s">
        <v>215</v>
      </c>
      <c r="B46" s="143">
        <f>B47+B50</f>
        <v>3514359.7700000005</v>
      </c>
      <c r="C46" s="144">
        <v>7405996</v>
      </c>
      <c r="D46" s="144">
        <v>7405996</v>
      </c>
      <c r="E46" s="143">
        <f t="shared" ref="E46" si="13">E47+E50</f>
        <v>4623155.47</v>
      </c>
      <c r="F46" s="151">
        <f t="shared" si="2"/>
        <v>131.5504322996504</v>
      </c>
      <c r="G46" s="151">
        <f t="shared" si="3"/>
        <v>62.424493207935839</v>
      </c>
      <c r="H46" s="103"/>
    </row>
    <row r="47" spans="1:8" x14ac:dyDescent="0.25">
      <c r="A47" s="58" t="s">
        <v>16</v>
      </c>
      <c r="B47" s="143">
        <f>B48+B49</f>
        <v>3465418.2800000003</v>
      </c>
      <c r="C47" s="143"/>
      <c r="D47" s="143"/>
      <c r="E47" s="143">
        <f t="shared" ref="E47" si="14">E48+E49</f>
        <v>4573727.41</v>
      </c>
      <c r="F47" s="151">
        <f t="shared" si="2"/>
        <v>131.98197275048713</v>
      </c>
      <c r="G47" s="151" t="str">
        <f t="shared" si="3"/>
        <v>-</v>
      </c>
      <c r="H47" s="103"/>
    </row>
    <row r="48" spans="1:8" x14ac:dyDescent="0.25">
      <c r="A48" s="59" t="s">
        <v>243</v>
      </c>
      <c r="B48" s="23">
        <v>735888.45</v>
      </c>
      <c r="C48" s="143"/>
      <c r="D48" s="143"/>
      <c r="E48" s="23">
        <v>936667.85</v>
      </c>
      <c r="F48" s="151">
        <f t="shared" si="2"/>
        <v>127.28394500552361</v>
      </c>
      <c r="G48" s="151" t="str">
        <f t="shared" si="3"/>
        <v>-</v>
      </c>
      <c r="H48" s="103"/>
    </row>
    <row r="49" spans="1:8" x14ac:dyDescent="0.25">
      <c r="A49" s="59" t="s">
        <v>17</v>
      </c>
      <c r="B49" s="23">
        <v>2729529.83</v>
      </c>
      <c r="C49" s="145"/>
      <c r="D49" s="145"/>
      <c r="E49" s="146">
        <v>3637059.56</v>
      </c>
      <c r="F49" s="152">
        <f t="shared" si="2"/>
        <v>133.24857343654676</v>
      </c>
      <c r="G49" s="151" t="str">
        <f t="shared" si="3"/>
        <v>-</v>
      </c>
      <c r="H49" s="103"/>
    </row>
    <row r="50" spans="1:8" ht="26.4" x14ac:dyDescent="0.25">
      <c r="A50" s="58" t="s">
        <v>216</v>
      </c>
      <c r="B50" s="143">
        <f>B51+B52</f>
        <v>48941.49</v>
      </c>
      <c r="C50" s="143"/>
      <c r="D50" s="143"/>
      <c r="E50" s="143">
        <f t="shared" ref="E50" si="15">E51+E52</f>
        <v>49428.06</v>
      </c>
      <c r="F50" s="151">
        <f t="shared" si="2"/>
        <v>100.99418714060403</v>
      </c>
      <c r="G50" s="151" t="str">
        <f t="shared" si="3"/>
        <v>-</v>
      </c>
      <c r="H50" s="103"/>
    </row>
    <row r="51" spans="1:8" x14ac:dyDescent="0.25">
      <c r="A51" s="59" t="s">
        <v>201</v>
      </c>
      <c r="B51" s="146">
        <v>48941.49</v>
      </c>
      <c r="C51" s="145"/>
      <c r="D51" s="145"/>
      <c r="E51" s="23">
        <v>49428.06</v>
      </c>
      <c r="F51" s="152">
        <f t="shared" si="2"/>
        <v>100.99418714060403</v>
      </c>
      <c r="G51" s="151" t="str">
        <f t="shared" si="3"/>
        <v>-</v>
      </c>
      <c r="H51" s="103"/>
    </row>
    <row r="52" spans="1:8" x14ac:dyDescent="0.25">
      <c r="A52" s="59" t="s">
        <v>217</v>
      </c>
      <c r="B52" s="23">
        <v>0</v>
      </c>
      <c r="C52" s="145"/>
      <c r="D52" s="145"/>
      <c r="E52" s="23">
        <v>0</v>
      </c>
      <c r="F52" s="152" t="str">
        <f t="shared" si="2"/>
        <v>-</v>
      </c>
      <c r="G52" s="151" t="str">
        <f t="shared" si="3"/>
        <v>-</v>
      </c>
      <c r="H52" s="103"/>
    </row>
    <row r="53" spans="1:8" x14ac:dyDescent="0.25">
      <c r="A53" s="59"/>
      <c r="B53" s="145"/>
      <c r="C53" s="145"/>
      <c r="D53" s="145"/>
      <c r="E53" s="145"/>
      <c r="F53" s="152"/>
      <c r="G53" s="151"/>
      <c r="H53" s="103"/>
    </row>
    <row r="54" spans="1:8" x14ac:dyDescent="0.25">
      <c r="A54" s="62" t="s">
        <v>244</v>
      </c>
      <c r="B54" s="147">
        <f>B55+B60</f>
        <v>10310092.25</v>
      </c>
      <c r="C54" s="144">
        <v>13530808</v>
      </c>
      <c r="D54" s="144">
        <v>13530808</v>
      </c>
      <c r="E54" s="147">
        <f t="shared" ref="E54" si="16">E55+E60</f>
        <v>13860637.74</v>
      </c>
      <c r="F54" s="151">
        <f t="shared" si="2"/>
        <v>134.43757246691951</v>
      </c>
      <c r="G54" s="151">
        <f t="shared" si="3"/>
        <v>102.4376204288761</v>
      </c>
      <c r="H54" s="103"/>
    </row>
    <row r="55" spans="1:8" x14ac:dyDescent="0.25">
      <c r="A55" s="58" t="s">
        <v>274</v>
      </c>
      <c r="B55" s="143">
        <f>B56+B57+B58</f>
        <v>832145.47</v>
      </c>
      <c r="C55" s="143"/>
      <c r="D55" s="143"/>
      <c r="E55" s="143">
        <f t="shared" ref="E55" si="17">E56+E57+E58</f>
        <v>739133</v>
      </c>
      <c r="F55" s="151">
        <f t="shared" si="2"/>
        <v>88.822570890159398</v>
      </c>
      <c r="G55" s="151" t="str">
        <f t="shared" si="3"/>
        <v>-</v>
      </c>
      <c r="H55" s="103"/>
    </row>
    <row r="56" spans="1:8" x14ac:dyDescent="0.25">
      <c r="A56" s="59" t="s">
        <v>275</v>
      </c>
      <c r="B56" s="146">
        <v>181803.7</v>
      </c>
      <c r="C56" s="143"/>
      <c r="D56" s="143"/>
      <c r="E56" s="146">
        <v>0</v>
      </c>
      <c r="F56" s="152">
        <f t="shared" si="2"/>
        <v>0</v>
      </c>
      <c r="G56" s="151" t="str">
        <f t="shared" si="3"/>
        <v>-</v>
      </c>
      <c r="H56" s="103"/>
    </row>
    <row r="57" spans="1:8" x14ac:dyDescent="0.25">
      <c r="A57" s="59" t="s">
        <v>276</v>
      </c>
      <c r="B57" s="23">
        <v>177981.29</v>
      </c>
      <c r="C57" s="143"/>
      <c r="D57" s="143"/>
      <c r="E57" s="23">
        <v>208242</v>
      </c>
      <c r="F57" s="152">
        <f t="shared" si="2"/>
        <v>117.00218601629417</v>
      </c>
      <c r="G57" s="151" t="str">
        <f t="shared" si="3"/>
        <v>-</v>
      </c>
      <c r="H57" s="103"/>
    </row>
    <row r="58" spans="1:8" x14ac:dyDescent="0.25">
      <c r="A58" s="59" t="s">
        <v>277</v>
      </c>
      <c r="B58" s="23">
        <v>472360.48</v>
      </c>
      <c r="C58" s="143"/>
      <c r="D58" s="143"/>
      <c r="E58" s="23">
        <v>530891</v>
      </c>
      <c r="F58" s="152">
        <f t="shared" si="2"/>
        <v>112.3910704807481</v>
      </c>
      <c r="G58" s="151" t="str">
        <f t="shared" si="3"/>
        <v>-</v>
      </c>
      <c r="H58" s="103"/>
    </row>
    <row r="59" spans="1:8" x14ac:dyDescent="0.25">
      <c r="A59" s="59"/>
      <c r="B59" s="143"/>
      <c r="C59" s="143"/>
      <c r="D59" s="143"/>
      <c r="E59" s="143"/>
      <c r="F59" s="152"/>
      <c r="G59" s="151"/>
      <c r="H59" s="103"/>
    </row>
    <row r="60" spans="1:8" x14ac:dyDescent="0.25">
      <c r="A60" s="58" t="s">
        <v>245</v>
      </c>
      <c r="B60" s="143">
        <f>B61</f>
        <v>9477946.7799999993</v>
      </c>
      <c r="C60" s="143"/>
      <c r="D60" s="143"/>
      <c r="E60" s="143">
        <f t="shared" ref="E60" si="18">E61</f>
        <v>13121504.74</v>
      </c>
      <c r="F60" s="152">
        <f t="shared" si="2"/>
        <v>138.44248173759001</v>
      </c>
      <c r="G60" s="151" t="str">
        <f t="shared" si="3"/>
        <v>-</v>
      </c>
      <c r="H60" s="103"/>
    </row>
    <row r="61" spans="1:8" x14ac:dyDescent="0.25">
      <c r="A61" s="59" t="s">
        <v>246</v>
      </c>
      <c r="B61" s="23">
        <v>9477946.7799999993</v>
      </c>
      <c r="C61" s="145"/>
      <c r="D61" s="145"/>
      <c r="E61" s="23">
        <v>13121504.74</v>
      </c>
      <c r="F61" s="152">
        <f t="shared" si="2"/>
        <v>138.44248173759001</v>
      </c>
      <c r="G61" s="151" t="str">
        <f t="shared" si="3"/>
        <v>-</v>
      </c>
      <c r="H61" s="103"/>
    </row>
    <row r="62" spans="1:8" x14ac:dyDescent="0.25">
      <c r="A62" s="59"/>
      <c r="B62" s="145"/>
      <c r="C62" s="145"/>
      <c r="D62" s="145"/>
      <c r="E62" s="145"/>
      <c r="F62" s="152"/>
      <c r="G62" s="151"/>
      <c r="H62" s="103"/>
    </row>
    <row r="63" spans="1:8" x14ac:dyDescent="0.25">
      <c r="A63" s="62" t="s">
        <v>218</v>
      </c>
      <c r="B63" s="143">
        <f>B64</f>
        <v>33643.980000000003</v>
      </c>
      <c r="C63" s="138">
        <v>12000</v>
      </c>
      <c r="D63" s="138">
        <v>12000</v>
      </c>
      <c r="E63" s="143">
        <f t="shared" ref="E63:E64" si="19">E64</f>
        <v>4170.88</v>
      </c>
      <c r="F63" s="151">
        <f t="shared" si="2"/>
        <v>12.397106406554753</v>
      </c>
      <c r="G63" s="151">
        <f t="shared" si="3"/>
        <v>34.757333333333335</v>
      </c>
      <c r="H63" s="103"/>
    </row>
    <row r="64" spans="1:8" x14ac:dyDescent="0.25">
      <c r="A64" s="58" t="s">
        <v>247</v>
      </c>
      <c r="B64" s="143">
        <f>B65</f>
        <v>33643.980000000003</v>
      </c>
      <c r="C64" s="143"/>
      <c r="D64" s="143"/>
      <c r="E64" s="143">
        <f t="shared" si="19"/>
        <v>4170.88</v>
      </c>
      <c r="F64" s="151">
        <f t="shared" si="2"/>
        <v>12.397106406554753</v>
      </c>
      <c r="G64" s="151" t="str">
        <f t="shared" si="3"/>
        <v>-</v>
      </c>
      <c r="H64" s="103"/>
    </row>
    <row r="65" spans="1:8" x14ac:dyDescent="0.25">
      <c r="A65" s="59" t="s">
        <v>248</v>
      </c>
      <c r="B65" s="23">
        <v>33643.980000000003</v>
      </c>
      <c r="C65" s="145"/>
      <c r="D65" s="145"/>
      <c r="E65" s="23">
        <v>4170.88</v>
      </c>
      <c r="F65" s="152">
        <f t="shared" si="2"/>
        <v>12.397106406554753</v>
      </c>
      <c r="G65" s="151" t="str">
        <f t="shared" si="3"/>
        <v>-</v>
      </c>
      <c r="H65" s="103"/>
    </row>
    <row r="66" spans="1:8" x14ac:dyDescent="0.25">
      <c r="A66" s="59"/>
      <c r="B66" s="145"/>
      <c r="C66" s="145"/>
      <c r="D66" s="145"/>
      <c r="E66" s="145"/>
      <c r="F66" s="152"/>
      <c r="G66" s="151"/>
      <c r="H66" s="103"/>
    </row>
    <row r="67" spans="1:8" x14ac:dyDescent="0.25">
      <c r="A67" s="59"/>
      <c r="B67" s="145"/>
      <c r="C67" s="145"/>
      <c r="D67" s="145"/>
      <c r="E67" s="145"/>
      <c r="F67" s="152"/>
      <c r="G67" s="151"/>
      <c r="H67" s="103"/>
    </row>
    <row r="68" spans="1:8" x14ac:dyDescent="0.25">
      <c r="A68" s="59"/>
      <c r="B68" s="145"/>
      <c r="C68" s="145"/>
      <c r="D68" s="145"/>
      <c r="E68" s="145"/>
      <c r="F68" s="152"/>
      <c r="G68" s="151"/>
      <c r="H68" s="103"/>
    </row>
    <row r="69" spans="1:8" x14ac:dyDescent="0.25">
      <c r="A69" s="7" t="s">
        <v>18</v>
      </c>
      <c r="B69" s="142">
        <f>B70</f>
        <v>7253.88</v>
      </c>
      <c r="C69" s="142">
        <f t="shared" ref="C69:E71" si="20">C70</f>
        <v>1500</v>
      </c>
      <c r="D69" s="142">
        <f t="shared" si="20"/>
        <v>1500</v>
      </c>
      <c r="E69" s="142">
        <f t="shared" si="20"/>
        <v>1180.9000000000001</v>
      </c>
      <c r="F69" s="150">
        <f t="shared" si="2"/>
        <v>16.279563488781175</v>
      </c>
      <c r="G69" s="150">
        <f t="shared" si="3"/>
        <v>78.726666666666674</v>
      </c>
      <c r="H69" s="103"/>
    </row>
    <row r="70" spans="1:8" x14ac:dyDescent="0.25">
      <c r="A70" s="62" t="s">
        <v>209</v>
      </c>
      <c r="B70" s="143">
        <f>B71</f>
        <v>7253.88</v>
      </c>
      <c r="C70" s="144">
        <v>1500</v>
      </c>
      <c r="D70" s="144">
        <v>1500</v>
      </c>
      <c r="E70" s="143">
        <f t="shared" si="20"/>
        <v>1180.9000000000001</v>
      </c>
      <c r="F70" s="151">
        <f t="shared" si="2"/>
        <v>16.279563488781175</v>
      </c>
      <c r="G70" s="151">
        <f t="shared" si="3"/>
        <v>78.726666666666674</v>
      </c>
      <c r="H70" s="103"/>
    </row>
    <row r="71" spans="1:8" x14ac:dyDescent="0.25">
      <c r="A71" s="58" t="s">
        <v>249</v>
      </c>
      <c r="B71" s="143">
        <f>B72</f>
        <v>7253.88</v>
      </c>
      <c r="C71" s="143"/>
      <c r="D71" s="143"/>
      <c r="E71" s="143">
        <f t="shared" si="20"/>
        <v>1180.9000000000001</v>
      </c>
      <c r="F71" s="151">
        <f t="shared" si="2"/>
        <v>16.279563488781175</v>
      </c>
      <c r="G71" s="151" t="str">
        <f t="shared" si="3"/>
        <v>-</v>
      </c>
      <c r="H71" s="103"/>
    </row>
    <row r="72" spans="1:8" x14ac:dyDescent="0.25">
      <c r="A72" s="59" t="s">
        <v>250</v>
      </c>
      <c r="B72" s="23">
        <v>7253.88</v>
      </c>
      <c r="C72" s="143"/>
      <c r="D72" s="143"/>
      <c r="E72" s="23">
        <v>1180.9000000000001</v>
      </c>
      <c r="F72" s="151">
        <f t="shared" si="2"/>
        <v>16.279563488781175</v>
      </c>
      <c r="G72" s="151" t="str">
        <f t="shared" si="3"/>
        <v>-</v>
      </c>
      <c r="H72" s="103"/>
    </row>
    <row r="73" spans="1:8" x14ac:dyDescent="0.25">
      <c r="A73" s="58" t="s">
        <v>210</v>
      </c>
      <c r="B73" s="143">
        <f>SUM(B74:B76)</f>
        <v>0</v>
      </c>
      <c r="C73" s="143"/>
      <c r="D73" s="143"/>
      <c r="E73" s="143">
        <f t="shared" ref="E73" si="21">SUM(E74:E76)</f>
        <v>0</v>
      </c>
      <c r="F73" s="151" t="str">
        <f t="shared" si="2"/>
        <v>-</v>
      </c>
      <c r="G73" s="151" t="str">
        <f t="shared" si="3"/>
        <v>-</v>
      </c>
      <c r="H73" s="103"/>
    </row>
    <row r="74" spans="1:8" x14ac:dyDescent="0.25">
      <c r="A74" s="59" t="s">
        <v>211</v>
      </c>
      <c r="B74" s="23">
        <v>0</v>
      </c>
      <c r="C74" s="145"/>
      <c r="D74" s="145"/>
      <c r="E74" s="23">
        <v>0</v>
      </c>
      <c r="F74" s="152" t="str">
        <f t="shared" si="2"/>
        <v>-</v>
      </c>
      <c r="G74" s="151" t="str">
        <f t="shared" si="3"/>
        <v>-</v>
      </c>
      <c r="H74" s="103"/>
    </row>
    <row r="75" spans="1:8" x14ac:dyDescent="0.25">
      <c r="A75" s="59" t="s">
        <v>212</v>
      </c>
      <c r="B75" s="23">
        <v>0</v>
      </c>
      <c r="C75" s="145"/>
      <c r="D75" s="145"/>
      <c r="E75" s="23">
        <v>0</v>
      </c>
      <c r="F75" s="152" t="str">
        <f t="shared" si="2"/>
        <v>-</v>
      </c>
      <c r="G75" s="151" t="str">
        <f t="shared" si="3"/>
        <v>-</v>
      </c>
      <c r="H75" s="103"/>
    </row>
    <row r="76" spans="1:8" x14ac:dyDescent="0.25">
      <c r="A76" s="59" t="s">
        <v>251</v>
      </c>
      <c r="B76" s="23">
        <v>0</v>
      </c>
      <c r="C76" s="145"/>
      <c r="D76" s="145"/>
      <c r="E76" s="23">
        <v>0</v>
      </c>
      <c r="F76" s="152" t="str">
        <f t="shared" ref="F76:F81" si="22">IFERROR(E76/B76*100,"-")</f>
        <v>-</v>
      </c>
      <c r="G76" s="151" t="str">
        <f t="shared" ref="G76:G81" si="23">IFERROR(E76/D76*100,"-")</f>
        <v>-</v>
      </c>
      <c r="H76" s="103"/>
    </row>
    <row r="77" spans="1:8" x14ac:dyDescent="0.25">
      <c r="A77" s="58" t="s">
        <v>252</v>
      </c>
      <c r="B77" s="143">
        <f>B78</f>
        <v>0</v>
      </c>
      <c r="C77" s="143"/>
      <c r="D77" s="143"/>
      <c r="E77" s="143">
        <f t="shared" ref="E77" si="24">E78</f>
        <v>0</v>
      </c>
      <c r="F77" s="152" t="str">
        <f t="shared" si="22"/>
        <v>-</v>
      </c>
      <c r="G77" s="151" t="str">
        <f t="shared" si="23"/>
        <v>-</v>
      </c>
      <c r="H77" s="103"/>
    </row>
    <row r="78" spans="1:8" x14ac:dyDescent="0.25">
      <c r="A78" s="59" t="s">
        <v>253</v>
      </c>
      <c r="B78" s="23">
        <v>0</v>
      </c>
      <c r="C78" s="145"/>
      <c r="D78" s="145"/>
      <c r="E78" s="23">
        <v>0</v>
      </c>
      <c r="F78" s="152" t="str">
        <f t="shared" si="22"/>
        <v>-</v>
      </c>
      <c r="G78" s="151" t="str">
        <f t="shared" si="23"/>
        <v>-</v>
      </c>
      <c r="H78" s="103"/>
    </row>
    <row r="79" spans="1:8" x14ac:dyDescent="0.25">
      <c r="A79" s="59"/>
      <c r="B79" s="145"/>
      <c r="C79" s="145"/>
      <c r="D79" s="145"/>
      <c r="E79" s="145"/>
      <c r="F79" s="152"/>
      <c r="G79" s="151"/>
      <c r="H79" s="103"/>
    </row>
    <row r="80" spans="1:8" x14ac:dyDescent="0.25">
      <c r="A80" s="59"/>
      <c r="B80" s="145"/>
      <c r="C80" s="145"/>
      <c r="D80" s="145"/>
      <c r="E80" s="145"/>
      <c r="F80" s="152"/>
      <c r="G80" s="152"/>
      <c r="H80" s="103"/>
    </row>
    <row r="81" spans="1:8" x14ac:dyDescent="0.25">
      <c r="A81" s="68" t="s">
        <v>19</v>
      </c>
      <c r="B81" s="148">
        <f>B11+B69</f>
        <v>26582257.460000001</v>
      </c>
      <c r="C81" s="148">
        <f t="shared" ref="C81:E81" si="25">C11+C69</f>
        <v>29140861</v>
      </c>
      <c r="D81" s="148">
        <f t="shared" si="25"/>
        <v>29140861</v>
      </c>
      <c r="E81" s="148">
        <f t="shared" si="25"/>
        <v>25952182.079999994</v>
      </c>
      <c r="F81" s="128">
        <f t="shared" si="22"/>
        <v>97.62971455321987</v>
      </c>
      <c r="G81" s="128">
        <f t="shared" si="23"/>
        <v>89.057705192718899</v>
      </c>
      <c r="H81" s="103"/>
    </row>
    <row r="82" spans="1:8" x14ac:dyDescent="0.25">
      <c r="A82" s="62"/>
      <c r="B82" s="149"/>
      <c r="C82" s="149"/>
      <c r="D82" s="149"/>
      <c r="E82" s="149"/>
      <c r="F82" s="153"/>
      <c r="G82" s="154"/>
      <c r="H82" s="103"/>
    </row>
    <row r="83" spans="1:8" x14ac:dyDescent="0.25">
      <c r="A83" s="62"/>
      <c r="B83" s="149"/>
      <c r="C83" s="149"/>
      <c r="D83" s="149"/>
      <c r="E83" s="149"/>
      <c r="F83" s="153"/>
      <c r="G83" s="154"/>
      <c r="H83" s="103"/>
    </row>
    <row r="84" spans="1:8" x14ac:dyDescent="0.25">
      <c r="A84" s="62"/>
      <c r="B84" s="149"/>
      <c r="C84" s="149"/>
      <c r="D84" s="149"/>
      <c r="E84" s="149"/>
      <c r="F84" s="153"/>
      <c r="G84" s="154"/>
      <c r="H84" s="103"/>
    </row>
    <row r="85" spans="1:8" x14ac:dyDescent="0.25">
      <c r="A85" s="62"/>
      <c r="B85" s="149"/>
      <c r="C85" s="149"/>
      <c r="D85" s="149"/>
      <c r="E85" s="149"/>
      <c r="F85" s="153"/>
      <c r="G85" s="154"/>
      <c r="H85" s="103"/>
    </row>
    <row r="86" spans="1:8" x14ac:dyDescent="0.25">
      <c r="A86" s="62"/>
      <c r="B86" s="149"/>
      <c r="C86" s="149"/>
      <c r="D86" s="149"/>
      <c r="E86" s="149"/>
      <c r="F86" s="153"/>
      <c r="G86" s="154"/>
      <c r="H86" s="103"/>
    </row>
    <row r="87" spans="1:8" x14ac:dyDescent="0.25">
      <c r="A87" s="62"/>
      <c r="B87" s="149"/>
      <c r="C87" s="149"/>
      <c r="D87" s="149"/>
      <c r="E87" s="149"/>
      <c r="F87" s="153"/>
      <c r="G87" s="154"/>
      <c r="H87" s="103"/>
    </row>
    <row r="88" spans="1:8" x14ac:dyDescent="0.25">
      <c r="A88" s="62"/>
      <c r="B88" s="149"/>
      <c r="C88" s="149"/>
      <c r="D88" s="149"/>
      <c r="E88" s="149"/>
      <c r="F88" s="153"/>
      <c r="G88" s="154"/>
      <c r="H88" s="103"/>
    </row>
    <row r="89" spans="1:8" x14ac:dyDescent="0.25">
      <c r="A89" s="62"/>
      <c r="B89" s="149"/>
      <c r="C89" s="149"/>
      <c r="D89" s="149"/>
      <c r="E89" s="149"/>
      <c r="F89" s="153"/>
      <c r="G89" s="154"/>
      <c r="H89" s="103"/>
    </row>
    <row r="90" spans="1:8" x14ac:dyDescent="0.25">
      <c r="A90" s="62"/>
      <c r="B90" s="149"/>
      <c r="C90" s="149"/>
      <c r="D90" s="149"/>
      <c r="E90" s="149"/>
      <c r="F90" s="153"/>
      <c r="G90" s="154"/>
      <c r="H90" s="103"/>
    </row>
    <row r="91" spans="1:8" x14ac:dyDescent="0.25">
      <c r="A91" s="62"/>
      <c r="B91" s="149"/>
      <c r="C91" s="149"/>
      <c r="D91" s="149"/>
      <c r="E91" s="149"/>
      <c r="F91" s="153"/>
      <c r="G91" s="154"/>
      <c r="H91" s="103"/>
    </row>
    <row r="92" spans="1:8" x14ac:dyDescent="0.25">
      <c r="A92" s="62"/>
      <c r="B92" s="149"/>
      <c r="C92" s="149"/>
      <c r="D92" s="149"/>
      <c r="E92" s="149"/>
      <c r="F92" s="153"/>
      <c r="G92" s="154"/>
      <c r="H92" s="103"/>
    </row>
    <row r="93" spans="1:8" x14ac:dyDescent="0.25">
      <c r="A93" s="62"/>
      <c r="B93" s="149"/>
      <c r="C93" s="149"/>
      <c r="D93" s="149"/>
      <c r="E93" s="149"/>
      <c r="F93" s="153"/>
      <c r="G93" s="154"/>
      <c r="H93" s="103"/>
    </row>
    <row r="94" spans="1:8" x14ac:dyDescent="0.25">
      <c r="A94" s="62"/>
      <c r="B94" s="149"/>
      <c r="C94" s="149"/>
      <c r="D94" s="149"/>
      <c r="E94" s="149"/>
      <c r="F94" s="153"/>
      <c r="G94" s="154"/>
      <c r="H94" s="103"/>
    </row>
    <row r="95" spans="1:8" x14ac:dyDescent="0.25">
      <c r="A95" s="62"/>
      <c r="B95" s="149"/>
      <c r="C95" s="149"/>
      <c r="D95" s="149"/>
      <c r="E95" s="149"/>
      <c r="F95" s="153"/>
      <c r="G95" s="154"/>
      <c r="H95" s="103"/>
    </row>
    <row r="96" spans="1:8" x14ac:dyDescent="0.25">
      <c r="A96" s="7" t="s">
        <v>20</v>
      </c>
      <c r="B96" s="142">
        <f>B97+B110+B144+B154+B158+B163</f>
        <v>17483328.009999998</v>
      </c>
      <c r="C96" s="142">
        <f t="shared" ref="C96:E96" si="26">C97+C110+C144+C154+C158+C163</f>
        <v>21652679</v>
      </c>
      <c r="D96" s="142">
        <f t="shared" si="26"/>
        <v>21652679</v>
      </c>
      <c r="E96" s="142">
        <f t="shared" si="26"/>
        <v>20066159.77</v>
      </c>
      <c r="F96" s="150">
        <f t="shared" ref="F96:F159" si="27">IFERROR(E96/B96*100,"-")</f>
        <v>114.77311275360556</v>
      </c>
      <c r="G96" s="150">
        <f t="shared" ref="G96:G159" si="28">IFERROR(E96/D96*100,"-")</f>
        <v>92.67287327355659</v>
      </c>
      <c r="H96" s="103"/>
    </row>
    <row r="97" spans="1:8" s="5" customFormat="1" x14ac:dyDescent="0.25">
      <c r="A97" s="62" t="s">
        <v>21</v>
      </c>
      <c r="B97" s="143">
        <f>B98+B103+B105</f>
        <v>11357270.470000001</v>
      </c>
      <c r="C97" s="144">
        <v>14192723</v>
      </c>
      <c r="D97" s="144">
        <v>14192723</v>
      </c>
      <c r="E97" s="143">
        <f t="shared" ref="E97" si="29">E98+E103+E105</f>
        <v>13381679.069999998</v>
      </c>
      <c r="F97" s="151">
        <f t="shared" si="27"/>
        <v>117.82478109812944</v>
      </c>
      <c r="G97" s="151">
        <f t="shared" si="28"/>
        <v>94.285494545338466</v>
      </c>
      <c r="H97" s="103"/>
    </row>
    <row r="98" spans="1:8" s="5" customFormat="1" x14ac:dyDescent="0.25">
      <c r="A98" s="58" t="s">
        <v>22</v>
      </c>
      <c r="B98" s="143">
        <f>SUM(B99:B102)</f>
        <v>9364377.6300000008</v>
      </c>
      <c r="C98" s="143"/>
      <c r="D98" s="143"/>
      <c r="E98" s="143">
        <f t="shared" ref="E98" si="30">SUM(E99:E102)</f>
        <v>11113672.779999999</v>
      </c>
      <c r="F98" s="151">
        <f t="shared" si="27"/>
        <v>118.68031404880452</v>
      </c>
      <c r="G98" s="151" t="str">
        <f t="shared" si="28"/>
        <v>-</v>
      </c>
      <c r="H98" s="103"/>
    </row>
    <row r="99" spans="1:8" s="5" customFormat="1" x14ac:dyDescent="0.25">
      <c r="A99" s="59" t="s">
        <v>23</v>
      </c>
      <c r="B99" s="146">
        <v>9205087.9199999999</v>
      </c>
      <c r="C99" s="146"/>
      <c r="D99" s="146"/>
      <c r="E99" s="146">
        <v>10960747.68</v>
      </c>
      <c r="F99" s="152">
        <f t="shared" si="27"/>
        <v>119.07271038862604</v>
      </c>
      <c r="G99" s="151" t="str">
        <f t="shared" si="28"/>
        <v>-</v>
      </c>
      <c r="H99" s="103"/>
    </row>
    <row r="100" spans="1:8" s="5" customFormat="1" x14ac:dyDescent="0.25">
      <c r="A100" s="59" t="s">
        <v>254</v>
      </c>
      <c r="B100" s="23">
        <v>0</v>
      </c>
      <c r="C100" s="145"/>
      <c r="D100" s="145"/>
      <c r="E100" s="23">
        <v>0</v>
      </c>
      <c r="F100" s="152" t="str">
        <f t="shared" si="27"/>
        <v>-</v>
      </c>
      <c r="G100" s="151" t="str">
        <f t="shared" si="28"/>
        <v>-</v>
      </c>
      <c r="H100" s="103"/>
    </row>
    <row r="101" spans="1:8" x14ac:dyDescent="0.25">
      <c r="A101" s="59" t="s">
        <v>151</v>
      </c>
      <c r="B101" s="146">
        <f>159289.72-0.01</f>
        <v>159289.71</v>
      </c>
      <c r="C101" s="146"/>
      <c r="D101" s="146"/>
      <c r="E101" s="146">
        <v>152925.1</v>
      </c>
      <c r="F101" s="152">
        <f t="shared" si="27"/>
        <v>96.004380948398989</v>
      </c>
      <c r="G101" s="151" t="str">
        <f t="shared" si="28"/>
        <v>-</v>
      </c>
      <c r="H101" s="103"/>
    </row>
    <row r="102" spans="1:8" x14ac:dyDescent="0.25">
      <c r="A102" s="59" t="s">
        <v>255</v>
      </c>
      <c r="B102" s="146">
        <v>0</v>
      </c>
      <c r="C102" s="146"/>
      <c r="D102" s="146"/>
      <c r="E102" s="146">
        <v>0</v>
      </c>
      <c r="F102" s="152" t="str">
        <f t="shared" si="27"/>
        <v>-</v>
      </c>
      <c r="G102" s="151" t="str">
        <f t="shared" si="28"/>
        <v>-</v>
      </c>
      <c r="H102" s="103"/>
    </row>
    <row r="103" spans="1:8" x14ac:dyDescent="0.25">
      <c r="A103" s="58" t="s">
        <v>24</v>
      </c>
      <c r="B103" s="143">
        <f>B104</f>
        <v>569043.56000000006</v>
      </c>
      <c r="C103" s="143"/>
      <c r="D103" s="143"/>
      <c r="E103" s="143">
        <f t="shared" ref="E103" si="31">E104</f>
        <v>630806.02</v>
      </c>
      <c r="F103" s="151">
        <f t="shared" si="27"/>
        <v>110.85373147883442</v>
      </c>
      <c r="G103" s="151" t="str">
        <f t="shared" si="28"/>
        <v>-</v>
      </c>
      <c r="H103" s="103"/>
    </row>
    <row r="104" spans="1:8" x14ac:dyDescent="0.25">
      <c r="A104" s="59" t="s">
        <v>25</v>
      </c>
      <c r="B104" s="146">
        <v>569043.56000000006</v>
      </c>
      <c r="C104" s="146"/>
      <c r="D104" s="146"/>
      <c r="E104" s="146">
        <v>630806.02</v>
      </c>
      <c r="F104" s="152">
        <f t="shared" si="27"/>
        <v>110.85373147883442</v>
      </c>
      <c r="G104" s="151" t="str">
        <f t="shared" si="28"/>
        <v>-</v>
      </c>
      <c r="H104" s="103"/>
    </row>
    <row r="105" spans="1:8" x14ac:dyDescent="0.25">
      <c r="A105" s="58" t="s">
        <v>26</v>
      </c>
      <c r="B105" s="143">
        <f>SUM(B106:B108)</f>
        <v>1423849.28</v>
      </c>
      <c r="C105" s="143"/>
      <c r="D105" s="143"/>
      <c r="E105" s="143">
        <f t="shared" ref="E105" si="32">SUM(E106:E108)</f>
        <v>1637200.27</v>
      </c>
      <c r="F105" s="151">
        <f t="shared" si="27"/>
        <v>114.98409930017313</v>
      </c>
      <c r="G105" s="151" t="str">
        <f t="shared" si="28"/>
        <v>-</v>
      </c>
      <c r="H105" s="103"/>
    </row>
    <row r="106" spans="1:8" x14ac:dyDescent="0.25">
      <c r="A106" s="59" t="s">
        <v>152</v>
      </c>
      <c r="B106" s="23">
        <v>1755.97</v>
      </c>
      <c r="C106" s="145"/>
      <c r="D106" s="145"/>
      <c r="E106" s="23">
        <v>0</v>
      </c>
      <c r="F106" s="152">
        <f t="shared" si="27"/>
        <v>0</v>
      </c>
      <c r="G106" s="151" t="str">
        <f t="shared" si="28"/>
        <v>-</v>
      </c>
      <c r="H106" s="103"/>
    </row>
    <row r="107" spans="1:8" x14ac:dyDescent="0.25">
      <c r="A107" s="59" t="s">
        <v>27</v>
      </c>
      <c r="B107" s="146">
        <v>1422093.31</v>
      </c>
      <c r="C107" s="146"/>
      <c r="D107" s="146"/>
      <c r="E107" s="146">
        <v>1637200.27</v>
      </c>
      <c r="F107" s="152">
        <f t="shared" si="27"/>
        <v>115.12607917408739</v>
      </c>
      <c r="G107" s="151" t="str">
        <f t="shared" si="28"/>
        <v>-</v>
      </c>
      <c r="H107" s="103"/>
    </row>
    <row r="108" spans="1:8" x14ac:dyDescent="0.25">
      <c r="A108" s="59" t="s">
        <v>219</v>
      </c>
      <c r="B108" s="146">
        <v>0</v>
      </c>
      <c r="C108" s="146"/>
      <c r="D108" s="146"/>
      <c r="E108" s="146">
        <v>0</v>
      </c>
      <c r="F108" s="152" t="str">
        <f t="shared" si="27"/>
        <v>-</v>
      </c>
      <c r="G108" s="151" t="str">
        <f t="shared" si="28"/>
        <v>-</v>
      </c>
      <c r="H108" s="103"/>
    </row>
    <row r="109" spans="1:8" ht="5.25" customHeight="1" x14ac:dyDescent="0.25">
      <c r="A109" s="59"/>
      <c r="B109" s="145"/>
      <c r="C109" s="145"/>
      <c r="D109" s="145"/>
      <c r="E109" s="145"/>
      <c r="F109" s="152"/>
      <c r="G109" s="151"/>
      <c r="H109" s="103"/>
    </row>
    <row r="110" spans="1:8" x14ac:dyDescent="0.25">
      <c r="A110" s="62" t="s">
        <v>28</v>
      </c>
      <c r="B110" s="143">
        <f>B111+B116+B123+B133+B135</f>
        <v>5940125.6000000006</v>
      </c>
      <c r="C110" s="144">
        <v>7239832</v>
      </c>
      <c r="D110" s="144">
        <v>7239832</v>
      </c>
      <c r="E110" s="143">
        <f t="shared" ref="E110" si="33">E111+E116+E123+E133+E135</f>
        <v>6488409.6500000004</v>
      </c>
      <c r="F110" s="151">
        <f t="shared" si="27"/>
        <v>109.23017604206886</v>
      </c>
      <c r="G110" s="151">
        <f t="shared" si="28"/>
        <v>89.620997420934629</v>
      </c>
      <c r="H110" s="103"/>
    </row>
    <row r="111" spans="1:8" x14ac:dyDescent="0.25">
      <c r="A111" s="58" t="s">
        <v>29</v>
      </c>
      <c r="B111" s="143">
        <f>SUM(B112:B115)</f>
        <v>705983.48</v>
      </c>
      <c r="C111" s="143"/>
      <c r="D111" s="143"/>
      <c r="E111" s="143">
        <f t="shared" ref="E111" si="34">SUM(E112:E115)</f>
        <v>753666.9800000001</v>
      </c>
      <c r="F111" s="151">
        <f t="shared" si="27"/>
        <v>106.75419487152872</v>
      </c>
      <c r="G111" s="151" t="str">
        <f t="shared" si="28"/>
        <v>-</v>
      </c>
      <c r="H111" s="103"/>
    </row>
    <row r="112" spans="1:8" x14ac:dyDescent="0.25">
      <c r="A112" s="59" t="s">
        <v>30</v>
      </c>
      <c r="B112" s="146">
        <f>27791.81+0.01</f>
        <v>27791.82</v>
      </c>
      <c r="C112" s="146"/>
      <c r="D112" s="146"/>
      <c r="E112" s="146">
        <v>33462.639999999999</v>
      </c>
      <c r="F112" s="152">
        <f t="shared" si="27"/>
        <v>120.40463704787956</v>
      </c>
      <c r="G112" s="151" t="str">
        <f t="shared" si="28"/>
        <v>-</v>
      </c>
      <c r="H112" s="103"/>
    </row>
    <row r="113" spans="1:8" x14ac:dyDescent="0.25">
      <c r="A113" s="59" t="s">
        <v>31</v>
      </c>
      <c r="B113" s="146">
        <f>641088.79+0.01</f>
        <v>641088.80000000005</v>
      </c>
      <c r="C113" s="146"/>
      <c r="D113" s="146"/>
      <c r="E113" s="146">
        <v>687473.79</v>
      </c>
      <c r="F113" s="152">
        <f t="shared" si="27"/>
        <v>107.23534555587307</v>
      </c>
      <c r="G113" s="151" t="str">
        <f t="shared" si="28"/>
        <v>-</v>
      </c>
      <c r="H113" s="103"/>
    </row>
    <row r="114" spans="1:8" x14ac:dyDescent="0.25">
      <c r="A114" s="59" t="s">
        <v>32</v>
      </c>
      <c r="B114" s="146">
        <v>33292.92</v>
      </c>
      <c r="C114" s="146"/>
      <c r="D114" s="146"/>
      <c r="E114" s="146">
        <v>32730.55</v>
      </c>
      <c r="F114" s="152">
        <f t="shared" si="27"/>
        <v>98.310842064919512</v>
      </c>
      <c r="G114" s="151" t="str">
        <f t="shared" si="28"/>
        <v>-</v>
      </c>
      <c r="H114" s="103"/>
    </row>
    <row r="115" spans="1:8" x14ac:dyDescent="0.25">
      <c r="A115" s="59" t="s">
        <v>33</v>
      </c>
      <c r="B115" s="146">
        <v>3809.94</v>
      </c>
      <c r="C115" s="146"/>
      <c r="D115" s="146"/>
      <c r="E115" s="146">
        <v>0</v>
      </c>
      <c r="F115" s="152">
        <f t="shared" si="27"/>
        <v>0</v>
      </c>
      <c r="G115" s="151" t="str">
        <f t="shared" si="28"/>
        <v>-</v>
      </c>
      <c r="H115" s="103"/>
    </row>
    <row r="116" spans="1:8" x14ac:dyDescent="0.25">
      <c r="A116" s="58" t="s">
        <v>34</v>
      </c>
      <c r="B116" s="143">
        <f>SUM(B117:B122)</f>
        <v>3246783.3400000003</v>
      </c>
      <c r="C116" s="143"/>
      <c r="D116" s="143"/>
      <c r="E116" s="143">
        <f t="shared" ref="E116" si="35">SUM(E117:E122)</f>
        <v>3316143.34</v>
      </c>
      <c r="F116" s="151">
        <f t="shared" si="27"/>
        <v>102.13626819952819</v>
      </c>
      <c r="G116" s="151" t="str">
        <f t="shared" si="28"/>
        <v>-</v>
      </c>
      <c r="H116" s="103"/>
    </row>
    <row r="117" spans="1:8" x14ac:dyDescent="0.25">
      <c r="A117" s="59" t="s">
        <v>35</v>
      </c>
      <c r="B117" s="146">
        <v>176609.93</v>
      </c>
      <c r="C117" s="146"/>
      <c r="D117" s="146"/>
      <c r="E117" s="146">
        <v>214015.56</v>
      </c>
      <c r="F117" s="152">
        <f t="shared" si="27"/>
        <v>121.17980002596684</v>
      </c>
      <c r="G117" s="151" t="str">
        <f t="shared" si="28"/>
        <v>-</v>
      </c>
      <c r="H117" s="103"/>
    </row>
    <row r="118" spans="1:8" x14ac:dyDescent="0.25">
      <c r="A118" s="59" t="s">
        <v>36</v>
      </c>
      <c r="B118" s="146">
        <v>1708953.36</v>
      </c>
      <c r="C118" s="146"/>
      <c r="D118" s="146"/>
      <c r="E118" s="146">
        <v>1965743.83</v>
      </c>
      <c r="F118" s="152">
        <f t="shared" si="27"/>
        <v>115.02618362855731</v>
      </c>
      <c r="G118" s="151" t="str">
        <f t="shared" si="28"/>
        <v>-</v>
      </c>
      <c r="H118" s="103"/>
    </row>
    <row r="119" spans="1:8" x14ac:dyDescent="0.25">
      <c r="A119" s="59" t="s">
        <v>37</v>
      </c>
      <c r="B119" s="146">
        <v>1150791.81</v>
      </c>
      <c r="C119" s="146"/>
      <c r="D119" s="146"/>
      <c r="E119" s="146">
        <v>908080.62</v>
      </c>
      <c r="F119" s="152">
        <f t="shared" si="27"/>
        <v>78.909200787586414</v>
      </c>
      <c r="G119" s="151" t="str">
        <f t="shared" si="28"/>
        <v>-</v>
      </c>
      <c r="H119" s="103"/>
    </row>
    <row r="120" spans="1:8" x14ac:dyDescent="0.25">
      <c r="A120" s="59" t="s">
        <v>38</v>
      </c>
      <c r="B120" s="146">
        <v>128941.85</v>
      </c>
      <c r="C120" s="146"/>
      <c r="D120" s="146"/>
      <c r="E120" s="146">
        <v>113341.42</v>
      </c>
      <c r="F120" s="152">
        <f t="shared" si="27"/>
        <v>87.90118956723515</v>
      </c>
      <c r="G120" s="151" t="str">
        <f t="shared" si="28"/>
        <v>-</v>
      </c>
      <c r="H120" s="103"/>
    </row>
    <row r="121" spans="1:8" x14ac:dyDescent="0.25">
      <c r="A121" s="59" t="s">
        <v>39</v>
      </c>
      <c r="B121" s="146">
        <v>55103.31</v>
      </c>
      <c r="C121" s="146"/>
      <c r="D121" s="146"/>
      <c r="E121" s="146">
        <v>109942.82</v>
      </c>
      <c r="F121" s="152">
        <f t="shared" si="27"/>
        <v>199.52126287876357</v>
      </c>
      <c r="G121" s="151" t="str">
        <f t="shared" si="28"/>
        <v>-</v>
      </c>
      <c r="H121" s="103"/>
    </row>
    <row r="122" spans="1:8" x14ac:dyDescent="0.25">
      <c r="A122" s="59" t="s">
        <v>40</v>
      </c>
      <c r="B122" s="146">
        <v>26383.08</v>
      </c>
      <c r="C122" s="146"/>
      <c r="D122" s="146"/>
      <c r="E122" s="146">
        <v>5019.09</v>
      </c>
      <c r="F122" s="152">
        <f t="shared" si="27"/>
        <v>19.023897134072289</v>
      </c>
      <c r="G122" s="151" t="str">
        <f t="shared" si="28"/>
        <v>-</v>
      </c>
      <c r="H122" s="103"/>
    </row>
    <row r="123" spans="1:8" x14ac:dyDescent="0.25">
      <c r="A123" s="58" t="s">
        <v>41</v>
      </c>
      <c r="B123" s="143">
        <f>SUM(B124:B132)</f>
        <v>1602239.4400000002</v>
      </c>
      <c r="C123" s="143"/>
      <c r="D123" s="143"/>
      <c r="E123" s="143">
        <f t="shared" ref="E123" si="36">SUM(E124:E132)</f>
        <v>2122537</v>
      </c>
      <c r="F123" s="151">
        <f t="shared" si="27"/>
        <v>132.47314646055645</v>
      </c>
      <c r="G123" s="151" t="str">
        <f t="shared" si="28"/>
        <v>-</v>
      </c>
      <c r="H123" s="103"/>
    </row>
    <row r="124" spans="1:8" x14ac:dyDescent="0.25">
      <c r="A124" s="59" t="s">
        <v>42</v>
      </c>
      <c r="B124" s="146">
        <v>47580.28</v>
      </c>
      <c r="C124" s="146"/>
      <c r="D124" s="146"/>
      <c r="E124" s="146">
        <v>46646.38</v>
      </c>
      <c r="F124" s="152">
        <f t="shared" si="27"/>
        <v>98.037212055078285</v>
      </c>
      <c r="G124" s="151" t="str">
        <f t="shared" si="28"/>
        <v>-</v>
      </c>
      <c r="H124" s="103"/>
    </row>
    <row r="125" spans="1:8" x14ac:dyDescent="0.25">
      <c r="A125" s="59" t="s">
        <v>43</v>
      </c>
      <c r="B125" s="146">
        <v>657797.67000000004</v>
      </c>
      <c r="C125" s="146"/>
      <c r="D125" s="146"/>
      <c r="E125" s="146">
        <v>696038.93</v>
      </c>
      <c r="F125" s="152">
        <f t="shared" si="27"/>
        <v>105.81352925740828</v>
      </c>
      <c r="G125" s="151" t="str">
        <f t="shared" si="28"/>
        <v>-</v>
      </c>
      <c r="H125" s="103"/>
    </row>
    <row r="126" spans="1:8" x14ac:dyDescent="0.25">
      <c r="A126" s="59" t="s">
        <v>44</v>
      </c>
      <c r="B126" s="146">
        <v>28457.51</v>
      </c>
      <c r="C126" s="146"/>
      <c r="D126" s="146"/>
      <c r="E126" s="146">
        <v>32713.95</v>
      </c>
      <c r="F126" s="152">
        <f t="shared" si="27"/>
        <v>114.95717650630712</v>
      </c>
      <c r="G126" s="151" t="str">
        <f t="shared" si="28"/>
        <v>-</v>
      </c>
      <c r="H126" s="103"/>
    </row>
    <row r="127" spans="1:8" x14ac:dyDescent="0.25">
      <c r="A127" s="59" t="s">
        <v>45</v>
      </c>
      <c r="B127" s="146">
        <v>297322.90999999997</v>
      </c>
      <c r="C127" s="146"/>
      <c r="D127" s="146"/>
      <c r="E127" s="146">
        <v>633337.64</v>
      </c>
      <c r="F127" s="152">
        <f t="shared" si="27"/>
        <v>213.01340014464412</v>
      </c>
      <c r="G127" s="151" t="str">
        <f t="shared" si="28"/>
        <v>-</v>
      </c>
      <c r="H127" s="103"/>
    </row>
    <row r="128" spans="1:8" x14ac:dyDescent="0.25">
      <c r="A128" s="59" t="s">
        <v>46</v>
      </c>
      <c r="B128" s="146">
        <v>35129.949999999997</v>
      </c>
      <c r="C128" s="146"/>
      <c r="D128" s="146"/>
      <c r="E128" s="146">
        <v>34750.15</v>
      </c>
      <c r="F128" s="152">
        <f t="shared" si="27"/>
        <v>98.918871219571912</v>
      </c>
      <c r="G128" s="151" t="str">
        <f t="shared" si="28"/>
        <v>-</v>
      </c>
      <c r="H128" s="103"/>
    </row>
    <row r="129" spans="1:8" x14ac:dyDescent="0.25">
      <c r="A129" s="59" t="s">
        <v>47</v>
      </c>
      <c r="B129" s="146">
        <v>21790.87</v>
      </c>
      <c r="C129" s="146"/>
      <c r="D129" s="146"/>
      <c r="E129" s="146">
        <v>23056.12</v>
      </c>
      <c r="F129" s="152">
        <f t="shared" si="27"/>
        <v>105.80633081653004</v>
      </c>
      <c r="G129" s="151" t="str">
        <f t="shared" si="28"/>
        <v>-</v>
      </c>
      <c r="H129" s="103"/>
    </row>
    <row r="130" spans="1:8" x14ac:dyDescent="0.25">
      <c r="A130" s="59" t="s">
        <v>48</v>
      </c>
      <c r="B130" s="146">
        <f>282475.3+0.01</f>
        <v>282475.31</v>
      </c>
      <c r="C130" s="146"/>
      <c r="D130" s="146"/>
      <c r="E130" s="146">
        <v>351279.56</v>
      </c>
      <c r="F130" s="152">
        <f t="shared" si="27"/>
        <v>124.35761553815092</v>
      </c>
      <c r="G130" s="151" t="str">
        <f t="shared" si="28"/>
        <v>-</v>
      </c>
      <c r="H130" s="103"/>
    </row>
    <row r="131" spans="1:8" x14ac:dyDescent="0.25">
      <c r="A131" s="59" t="s">
        <v>49</v>
      </c>
      <c r="B131" s="146">
        <v>129516.74</v>
      </c>
      <c r="C131" s="146"/>
      <c r="D131" s="146"/>
      <c r="E131" s="146">
        <v>166860.49</v>
      </c>
      <c r="F131" s="152">
        <f t="shared" si="27"/>
        <v>128.83314542969501</v>
      </c>
      <c r="G131" s="151" t="str">
        <f t="shared" si="28"/>
        <v>-</v>
      </c>
      <c r="H131" s="103"/>
    </row>
    <row r="132" spans="1:8" x14ac:dyDescent="0.25">
      <c r="A132" s="59" t="s">
        <v>50</v>
      </c>
      <c r="B132" s="146">
        <v>102168.2</v>
      </c>
      <c r="C132" s="146"/>
      <c r="D132" s="146"/>
      <c r="E132" s="146">
        <v>137853.78</v>
      </c>
      <c r="F132" s="152">
        <f t="shared" si="27"/>
        <v>134.92826535066683</v>
      </c>
      <c r="G132" s="151" t="str">
        <f t="shared" si="28"/>
        <v>-</v>
      </c>
      <c r="H132" s="103"/>
    </row>
    <row r="133" spans="1:8" x14ac:dyDescent="0.25">
      <c r="A133" s="130" t="s">
        <v>51</v>
      </c>
      <c r="B133" s="143">
        <f>B134</f>
        <v>0</v>
      </c>
      <c r="C133" s="143"/>
      <c r="D133" s="143"/>
      <c r="E133" s="143">
        <f t="shared" ref="E133" si="37">E134</f>
        <v>0</v>
      </c>
      <c r="F133" s="151" t="str">
        <f t="shared" si="27"/>
        <v>-</v>
      </c>
      <c r="G133" s="151" t="str">
        <f t="shared" si="28"/>
        <v>-</v>
      </c>
      <c r="H133" s="103"/>
    </row>
    <row r="134" spans="1:8" x14ac:dyDescent="0.25">
      <c r="A134" s="59" t="s">
        <v>52</v>
      </c>
      <c r="B134" s="23">
        <v>0</v>
      </c>
      <c r="C134" s="145"/>
      <c r="D134" s="145"/>
      <c r="E134" s="23">
        <v>0</v>
      </c>
      <c r="F134" s="152" t="str">
        <f t="shared" si="27"/>
        <v>-</v>
      </c>
      <c r="G134" s="151" t="str">
        <f t="shared" si="28"/>
        <v>-</v>
      </c>
      <c r="H134" s="103"/>
    </row>
    <row r="135" spans="1:8" x14ac:dyDescent="0.25">
      <c r="A135" s="58" t="s">
        <v>53</v>
      </c>
      <c r="B135" s="143">
        <f>SUM(B136:B142)</f>
        <v>385119.33999999997</v>
      </c>
      <c r="C135" s="143"/>
      <c r="D135" s="143"/>
      <c r="E135" s="143">
        <f t="shared" ref="E135" si="38">SUM(E136:E142)</f>
        <v>296062.33</v>
      </c>
      <c r="F135" s="151">
        <f t="shared" si="27"/>
        <v>76.875477092373515</v>
      </c>
      <c r="G135" s="151" t="str">
        <f t="shared" si="28"/>
        <v>-</v>
      </c>
      <c r="H135" s="103"/>
    </row>
    <row r="136" spans="1:8" x14ac:dyDescent="0.25">
      <c r="A136" s="59" t="s">
        <v>54</v>
      </c>
      <c r="B136" s="23">
        <v>14107.85</v>
      </c>
      <c r="C136" s="145"/>
      <c r="D136" s="145"/>
      <c r="E136" s="23">
        <v>14646.54</v>
      </c>
      <c r="F136" s="152">
        <f t="shared" si="27"/>
        <v>103.81837062344724</v>
      </c>
      <c r="G136" s="151" t="str">
        <f t="shared" si="28"/>
        <v>-</v>
      </c>
      <c r="H136" s="103"/>
    </row>
    <row r="137" spans="1:8" x14ac:dyDescent="0.25">
      <c r="A137" s="59" t="s">
        <v>55</v>
      </c>
      <c r="B137" s="146">
        <v>27517.63</v>
      </c>
      <c r="C137" s="146"/>
      <c r="D137" s="146"/>
      <c r="E137" s="146">
        <v>28119.74</v>
      </c>
      <c r="F137" s="152">
        <f t="shared" si="27"/>
        <v>102.18808814567244</v>
      </c>
      <c r="G137" s="151" t="str">
        <f t="shared" si="28"/>
        <v>-</v>
      </c>
      <c r="H137" s="103"/>
    </row>
    <row r="138" spans="1:8" x14ac:dyDescent="0.25">
      <c r="A138" s="59" t="s">
        <v>56</v>
      </c>
      <c r="B138" s="146">
        <v>14996.08</v>
      </c>
      <c r="C138" s="146"/>
      <c r="D138" s="146"/>
      <c r="E138" s="146">
        <v>14686.55</v>
      </c>
      <c r="F138" s="152">
        <f t="shared" si="27"/>
        <v>97.935927255656139</v>
      </c>
      <c r="G138" s="151" t="str">
        <f t="shared" si="28"/>
        <v>-</v>
      </c>
      <c r="H138" s="103"/>
    </row>
    <row r="139" spans="1:8" x14ac:dyDescent="0.25">
      <c r="A139" s="59" t="s">
        <v>57</v>
      </c>
      <c r="B139" s="146">
        <v>4044.62</v>
      </c>
      <c r="C139" s="146"/>
      <c r="D139" s="146"/>
      <c r="E139" s="146">
        <v>4841.46</v>
      </c>
      <c r="F139" s="152">
        <f t="shared" si="27"/>
        <v>119.70123274868838</v>
      </c>
      <c r="G139" s="151" t="str">
        <f t="shared" si="28"/>
        <v>-</v>
      </c>
      <c r="H139" s="103"/>
    </row>
    <row r="140" spans="1:8" x14ac:dyDescent="0.25">
      <c r="A140" s="59" t="s">
        <v>58</v>
      </c>
      <c r="B140" s="146">
        <v>9614.9500000000007</v>
      </c>
      <c r="C140" s="146"/>
      <c r="D140" s="146"/>
      <c r="E140" s="146">
        <v>4760.78</v>
      </c>
      <c r="F140" s="152">
        <f t="shared" si="27"/>
        <v>49.514350048622191</v>
      </c>
      <c r="G140" s="151" t="str">
        <f t="shared" si="28"/>
        <v>-</v>
      </c>
      <c r="H140" s="103"/>
    </row>
    <row r="141" spans="1:8" x14ac:dyDescent="0.25">
      <c r="A141" s="59" t="s">
        <v>256</v>
      </c>
      <c r="B141" s="146">
        <f>6128.47+0.01</f>
        <v>6128.4800000000005</v>
      </c>
      <c r="C141" s="146"/>
      <c r="D141" s="146"/>
      <c r="E141" s="146">
        <v>579.52</v>
      </c>
      <c r="F141" s="152">
        <f t="shared" si="27"/>
        <v>9.4561783672297199</v>
      </c>
      <c r="G141" s="151" t="str">
        <f t="shared" si="28"/>
        <v>-</v>
      </c>
      <c r="H141" s="103"/>
    </row>
    <row r="142" spans="1:8" x14ac:dyDescent="0.25">
      <c r="A142" s="59" t="s">
        <v>59</v>
      </c>
      <c r="B142" s="146">
        <v>308709.73</v>
      </c>
      <c r="C142" s="146"/>
      <c r="D142" s="146"/>
      <c r="E142" s="146">
        <v>228427.74</v>
      </c>
      <c r="F142" s="152">
        <f t="shared" si="27"/>
        <v>73.9943441368045</v>
      </c>
      <c r="G142" s="151" t="str">
        <f t="shared" si="28"/>
        <v>-</v>
      </c>
      <c r="H142" s="103"/>
    </row>
    <row r="143" spans="1:8" ht="5.25" customHeight="1" x14ac:dyDescent="0.25">
      <c r="A143" s="59"/>
      <c r="B143" s="145"/>
      <c r="C143" s="145"/>
      <c r="D143" s="145"/>
      <c r="E143" s="145"/>
      <c r="F143" s="152"/>
      <c r="G143" s="151"/>
      <c r="H143" s="103"/>
    </row>
    <row r="144" spans="1:8" x14ac:dyDescent="0.25">
      <c r="A144" s="62" t="s">
        <v>60</v>
      </c>
      <c r="B144" s="143">
        <f>B145+B148</f>
        <v>181339.72999999998</v>
      </c>
      <c r="C144" s="144">
        <v>212824</v>
      </c>
      <c r="D144" s="144">
        <v>212824</v>
      </c>
      <c r="E144" s="143">
        <f t="shared" ref="E144" si="39">E145+E148</f>
        <v>190443.21</v>
      </c>
      <c r="F144" s="151">
        <f t="shared" si="27"/>
        <v>105.0201243820094</v>
      </c>
      <c r="G144" s="151">
        <f t="shared" si="28"/>
        <v>89.483897492763973</v>
      </c>
      <c r="H144" s="103"/>
    </row>
    <row r="145" spans="1:8" x14ac:dyDescent="0.25">
      <c r="A145" s="58" t="s">
        <v>61</v>
      </c>
      <c r="B145" s="143">
        <f>B146+B147</f>
        <v>108669.08</v>
      </c>
      <c r="C145" s="143"/>
      <c r="D145" s="143"/>
      <c r="E145" s="143">
        <f t="shared" ref="E145" si="40">E146+E147</f>
        <v>120483.89</v>
      </c>
      <c r="F145" s="151">
        <f t="shared" si="27"/>
        <v>110.87228308181132</v>
      </c>
      <c r="G145" s="151" t="str">
        <f t="shared" si="28"/>
        <v>-</v>
      </c>
      <c r="H145" s="103"/>
    </row>
    <row r="146" spans="1:8" x14ac:dyDescent="0.25">
      <c r="A146" s="59" t="s">
        <v>226</v>
      </c>
      <c r="B146" s="23">
        <v>14615.99</v>
      </c>
      <c r="C146" s="145"/>
      <c r="D146" s="145"/>
      <c r="E146" s="23">
        <v>14249.64</v>
      </c>
      <c r="F146" s="152">
        <f t="shared" si="27"/>
        <v>97.493498558770213</v>
      </c>
      <c r="G146" s="151" t="str">
        <f t="shared" si="28"/>
        <v>-</v>
      </c>
      <c r="H146" s="103"/>
    </row>
    <row r="147" spans="1:8" x14ac:dyDescent="0.25">
      <c r="A147" s="59" t="s">
        <v>225</v>
      </c>
      <c r="B147" s="23">
        <v>94053.09</v>
      </c>
      <c r="C147" s="145"/>
      <c r="D147" s="145"/>
      <c r="E147" s="23">
        <v>106234.25</v>
      </c>
      <c r="F147" s="152">
        <f t="shared" si="27"/>
        <v>112.95136608483571</v>
      </c>
      <c r="G147" s="151" t="str">
        <f t="shared" si="28"/>
        <v>-</v>
      </c>
      <c r="H147" s="103"/>
    </row>
    <row r="148" spans="1:8" x14ac:dyDescent="0.25">
      <c r="A148" s="58" t="s">
        <v>62</v>
      </c>
      <c r="B148" s="143">
        <f>SUM(B149:B152)</f>
        <v>72670.649999999994</v>
      </c>
      <c r="C148" s="143"/>
      <c r="D148" s="143"/>
      <c r="E148" s="143">
        <f t="shared" ref="E148" si="41">SUM(E149:E152)</f>
        <v>69959.319999999992</v>
      </c>
      <c r="F148" s="151">
        <f t="shared" si="27"/>
        <v>96.269016446116822</v>
      </c>
      <c r="G148" s="151" t="str">
        <f t="shared" si="28"/>
        <v>-</v>
      </c>
      <c r="H148" s="103"/>
    </row>
    <row r="149" spans="1:8" x14ac:dyDescent="0.25">
      <c r="A149" s="59" t="s">
        <v>63</v>
      </c>
      <c r="B149" s="146">
        <v>35961.39</v>
      </c>
      <c r="C149" s="146"/>
      <c r="D149" s="146"/>
      <c r="E149" s="146">
        <v>37700.1</v>
      </c>
      <c r="F149" s="152">
        <f t="shared" si="27"/>
        <v>104.83493546828974</v>
      </c>
      <c r="G149" s="151" t="str">
        <f t="shared" si="28"/>
        <v>-</v>
      </c>
      <c r="H149" s="103"/>
    </row>
    <row r="150" spans="1:8" x14ac:dyDescent="0.25">
      <c r="A150" s="59" t="s">
        <v>64</v>
      </c>
      <c r="B150" s="23">
        <v>0.74</v>
      </c>
      <c r="C150" s="145"/>
      <c r="D150" s="145"/>
      <c r="E150" s="23">
        <v>1314.35</v>
      </c>
      <c r="F150" s="152">
        <f t="shared" si="27"/>
        <v>177614.86486486485</v>
      </c>
      <c r="G150" s="151" t="str">
        <f t="shared" si="28"/>
        <v>-</v>
      </c>
      <c r="H150" s="103"/>
    </row>
    <row r="151" spans="1:8" x14ac:dyDescent="0.25">
      <c r="A151" s="59" t="s">
        <v>65</v>
      </c>
      <c r="B151" s="146">
        <f>36708.51+0.01</f>
        <v>36708.520000000004</v>
      </c>
      <c r="C151" s="146"/>
      <c r="D151" s="146"/>
      <c r="E151" s="146">
        <v>30944.87</v>
      </c>
      <c r="F151" s="152">
        <f t="shared" si="27"/>
        <v>84.298876664055086</v>
      </c>
      <c r="G151" s="151" t="str">
        <f t="shared" si="28"/>
        <v>-</v>
      </c>
      <c r="H151" s="103"/>
    </row>
    <row r="152" spans="1:8" x14ac:dyDescent="0.25">
      <c r="A152" s="59" t="s">
        <v>66</v>
      </c>
      <c r="B152" s="23">
        <v>0</v>
      </c>
      <c r="C152" s="145"/>
      <c r="D152" s="145"/>
      <c r="E152" s="23">
        <v>0</v>
      </c>
      <c r="F152" s="152" t="str">
        <f t="shared" si="27"/>
        <v>-</v>
      </c>
      <c r="G152" s="151" t="str">
        <f t="shared" si="28"/>
        <v>-</v>
      </c>
      <c r="H152" s="103"/>
    </row>
    <row r="153" spans="1:8" ht="5.25" customHeight="1" x14ac:dyDescent="0.25">
      <c r="A153" s="59"/>
      <c r="B153" s="145"/>
      <c r="C153" s="145"/>
      <c r="D153" s="145"/>
      <c r="E153" s="145"/>
      <c r="F153" s="152"/>
      <c r="G153" s="151"/>
      <c r="H153" s="103"/>
    </row>
    <row r="154" spans="1:8" x14ac:dyDescent="0.25">
      <c r="A154" s="62" t="s">
        <v>67</v>
      </c>
      <c r="B154" s="143">
        <f>B155</f>
        <v>0</v>
      </c>
      <c r="C154" s="23">
        <v>0</v>
      </c>
      <c r="D154" s="23">
        <v>0</v>
      </c>
      <c r="E154" s="143">
        <f t="shared" ref="E154:E155" si="42">E155</f>
        <v>0</v>
      </c>
      <c r="F154" s="151" t="str">
        <f t="shared" si="27"/>
        <v>-</v>
      </c>
      <c r="G154" s="151" t="str">
        <f t="shared" si="28"/>
        <v>-</v>
      </c>
      <c r="H154" s="103"/>
    </row>
    <row r="155" spans="1:8" x14ac:dyDescent="0.25">
      <c r="A155" s="58" t="s">
        <v>257</v>
      </c>
      <c r="B155" s="143">
        <f>B156</f>
        <v>0</v>
      </c>
      <c r="C155" s="143"/>
      <c r="D155" s="143"/>
      <c r="E155" s="143">
        <f t="shared" si="42"/>
        <v>0</v>
      </c>
      <c r="F155" s="151" t="str">
        <f t="shared" si="27"/>
        <v>-</v>
      </c>
      <c r="G155" s="151" t="str">
        <f t="shared" si="28"/>
        <v>-</v>
      </c>
      <c r="H155" s="103"/>
    </row>
    <row r="156" spans="1:8" x14ac:dyDescent="0.25">
      <c r="A156" s="59" t="s">
        <v>258</v>
      </c>
      <c r="B156" s="23">
        <v>0</v>
      </c>
      <c r="C156" s="145"/>
      <c r="D156" s="145"/>
      <c r="E156" s="23">
        <v>0</v>
      </c>
      <c r="F156" s="152" t="str">
        <f t="shared" si="27"/>
        <v>-</v>
      </c>
      <c r="G156" s="151" t="str">
        <f t="shared" si="28"/>
        <v>-</v>
      </c>
      <c r="H156" s="103"/>
    </row>
    <row r="157" spans="1:8" x14ac:dyDescent="0.25">
      <c r="A157" s="59"/>
      <c r="B157" s="23">
        <v>0</v>
      </c>
      <c r="C157" s="145"/>
      <c r="D157" s="145"/>
      <c r="E157" s="23">
        <v>0</v>
      </c>
      <c r="F157" s="152"/>
      <c r="G157" s="151"/>
      <c r="H157" s="103"/>
    </row>
    <row r="158" spans="1:8" x14ac:dyDescent="0.25">
      <c r="A158" s="62" t="s">
        <v>68</v>
      </c>
      <c r="B158" s="143">
        <f>B159</f>
        <v>4459.49</v>
      </c>
      <c r="C158" s="144">
        <v>5000</v>
      </c>
      <c r="D158" s="144">
        <v>5000</v>
      </c>
      <c r="E158" s="143">
        <f t="shared" ref="E158" si="43">E159</f>
        <v>4088.04</v>
      </c>
      <c r="F158" s="151">
        <f t="shared" si="27"/>
        <v>91.670572195475273</v>
      </c>
      <c r="G158" s="151">
        <f t="shared" si="28"/>
        <v>81.760800000000003</v>
      </c>
      <c r="H158" s="103"/>
    </row>
    <row r="159" spans="1:8" x14ac:dyDescent="0.25">
      <c r="A159" s="58" t="s">
        <v>69</v>
      </c>
      <c r="B159" s="143">
        <f>B160+B161</f>
        <v>4459.49</v>
      </c>
      <c r="C159" s="143"/>
      <c r="D159" s="143"/>
      <c r="E159" s="143">
        <f t="shared" ref="E159" si="44">E160+E161</f>
        <v>4088.04</v>
      </c>
      <c r="F159" s="151">
        <f t="shared" si="27"/>
        <v>91.670572195475273</v>
      </c>
      <c r="G159" s="151" t="str">
        <f t="shared" si="28"/>
        <v>-</v>
      </c>
      <c r="H159" s="103"/>
    </row>
    <row r="160" spans="1:8" x14ac:dyDescent="0.25">
      <c r="A160" s="59" t="s">
        <v>70</v>
      </c>
      <c r="B160" s="23">
        <f>4459.48+0.01</f>
        <v>4459.49</v>
      </c>
      <c r="C160" s="145"/>
      <c r="D160" s="145"/>
      <c r="E160" s="23">
        <v>4088.04</v>
      </c>
      <c r="F160" s="152">
        <f t="shared" ref="F160:F206" si="45">IFERROR(E160/B160*100,"-")</f>
        <v>91.670572195475273</v>
      </c>
      <c r="G160" s="151" t="str">
        <f t="shared" ref="G160:G206" si="46">IFERROR(E160/D160*100,"-")</f>
        <v>-</v>
      </c>
      <c r="H160" s="103"/>
    </row>
    <row r="161" spans="1:8" x14ac:dyDescent="0.25">
      <c r="A161" s="59" t="s">
        <v>71</v>
      </c>
      <c r="B161" s="146">
        <v>0</v>
      </c>
      <c r="C161" s="146"/>
      <c r="D161" s="146"/>
      <c r="E161" s="146">
        <v>0</v>
      </c>
      <c r="F161" s="152" t="str">
        <f t="shared" si="45"/>
        <v>-</v>
      </c>
      <c r="G161" s="151" t="str">
        <f t="shared" si="46"/>
        <v>-</v>
      </c>
      <c r="H161" s="103"/>
    </row>
    <row r="162" spans="1:8" ht="7.5" customHeight="1" x14ac:dyDescent="0.25">
      <c r="A162" s="59"/>
      <c r="B162" s="145"/>
      <c r="C162" s="145"/>
      <c r="D162" s="145"/>
      <c r="E162" s="145"/>
      <c r="F162" s="152"/>
      <c r="G162" s="151"/>
      <c r="H162" s="103"/>
    </row>
    <row r="163" spans="1:8" x14ac:dyDescent="0.25">
      <c r="A163" s="62" t="s">
        <v>72</v>
      </c>
      <c r="B163" s="143">
        <f>B164+B167</f>
        <v>132.72</v>
      </c>
      <c r="C163" s="23">
        <v>2300</v>
      </c>
      <c r="D163" s="23">
        <v>2300</v>
      </c>
      <c r="E163" s="143">
        <f t="shared" ref="E163" si="47">E164+E167</f>
        <v>1539.8</v>
      </c>
      <c r="F163" s="151">
        <f t="shared" si="45"/>
        <v>1160.1868595539481</v>
      </c>
      <c r="G163" s="151">
        <f t="shared" si="46"/>
        <v>66.947826086956525</v>
      </c>
      <c r="H163" s="103"/>
    </row>
    <row r="164" spans="1:8" x14ac:dyDescent="0.25">
      <c r="A164" s="58" t="s">
        <v>73</v>
      </c>
      <c r="B164" s="143">
        <f>B165+B166</f>
        <v>0</v>
      </c>
      <c r="C164" s="143"/>
      <c r="D164" s="143"/>
      <c r="E164" s="143">
        <f t="shared" ref="E164" si="48">E165+E166</f>
        <v>0</v>
      </c>
      <c r="F164" s="151" t="str">
        <f t="shared" si="45"/>
        <v>-</v>
      </c>
      <c r="G164" s="151" t="str">
        <f t="shared" si="46"/>
        <v>-</v>
      </c>
      <c r="H164" s="103"/>
    </row>
    <row r="165" spans="1:8" x14ac:dyDescent="0.25">
      <c r="A165" s="59" t="s">
        <v>74</v>
      </c>
      <c r="B165" s="23">
        <v>0</v>
      </c>
      <c r="C165" s="145"/>
      <c r="D165" s="145"/>
      <c r="E165" s="23">
        <v>0</v>
      </c>
      <c r="F165" s="152" t="str">
        <f t="shared" si="45"/>
        <v>-</v>
      </c>
      <c r="G165" s="151" t="str">
        <f t="shared" si="46"/>
        <v>-</v>
      </c>
      <c r="H165" s="103"/>
    </row>
    <row r="166" spans="1:8" x14ac:dyDescent="0.25">
      <c r="A166" s="59" t="s">
        <v>153</v>
      </c>
      <c r="B166" s="23">
        <v>0</v>
      </c>
      <c r="C166" s="145"/>
      <c r="D166" s="145"/>
      <c r="E166" s="23">
        <v>0</v>
      </c>
      <c r="F166" s="152" t="str">
        <f t="shared" si="45"/>
        <v>-</v>
      </c>
      <c r="G166" s="151" t="str">
        <f t="shared" si="46"/>
        <v>-</v>
      </c>
      <c r="H166" s="103"/>
    </row>
    <row r="167" spans="1:8" x14ac:dyDescent="0.25">
      <c r="A167" s="58" t="s">
        <v>75</v>
      </c>
      <c r="B167" s="143">
        <f>B168</f>
        <v>132.72</v>
      </c>
      <c r="C167" s="143"/>
      <c r="D167" s="143"/>
      <c r="E167" s="143">
        <f t="shared" ref="E167" si="49">E168</f>
        <v>1539.8</v>
      </c>
      <c r="F167" s="151">
        <f t="shared" si="45"/>
        <v>1160.1868595539481</v>
      </c>
      <c r="G167" s="151" t="str">
        <f t="shared" si="46"/>
        <v>-</v>
      </c>
      <c r="H167" s="103"/>
    </row>
    <row r="168" spans="1:8" x14ac:dyDescent="0.25">
      <c r="A168" s="59" t="s">
        <v>76</v>
      </c>
      <c r="B168" s="23">
        <v>132.72</v>
      </c>
      <c r="C168" s="145"/>
      <c r="D168" s="145"/>
      <c r="E168" s="23">
        <v>1539.8</v>
      </c>
      <c r="F168" s="152">
        <f t="shared" si="45"/>
        <v>1160.1868595539481</v>
      </c>
      <c r="G168" s="151" t="str">
        <f t="shared" si="46"/>
        <v>-</v>
      </c>
      <c r="H168" s="103"/>
    </row>
    <row r="169" spans="1:8" x14ac:dyDescent="0.25">
      <c r="A169" s="58"/>
      <c r="B169" s="145"/>
      <c r="C169" s="145"/>
      <c r="D169" s="145"/>
      <c r="E169" s="145"/>
      <c r="F169" s="152"/>
      <c r="G169" s="151"/>
      <c r="H169" s="103"/>
    </row>
    <row r="170" spans="1:8" x14ac:dyDescent="0.25">
      <c r="A170" s="58"/>
      <c r="B170" s="145"/>
      <c r="C170" s="145"/>
      <c r="D170" s="145"/>
      <c r="E170" s="145"/>
      <c r="F170" s="152"/>
      <c r="G170" s="151"/>
      <c r="H170" s="103"/>
    </row>
    <row r="171" spans="1:8" x14ac:dyDescent="0.25">
      <c r="A171" s="7" t="s">
        <v>77</v>
      </c>
      <c r="B171" s="142">
        <f>B172+B177+B200</f>
        <v>10793291.309999997</v>
      </c>
      <c r="C171" s="142">
        <f t="shared" ref="C171:E171" si="50">C172+C177+C200</f>
        <v>3762072</v>
      </c>
      <c r="D171" s="142">
        <f t="shared" si="50"/>
        <v>3762072</v>
      </c>
      <c r="E171" s="142">
        <f t="shared" si="50"/>
        <v>3310019.41</v>
      </c>
      <c r="F171" s="150">
        <f t="shared" si="45"/>
        <v>30.667377678699946</v>
      </c>
      <c r="G171" s="150">
        <f t="shared" si="46"/>
        <v>87.983946346587743</v>
      </c>
      <c r="H171" s="103"/>
    </row>
    <row r="172" spans="1:8" x14ac:dyDescent="0.25">
      <c r="A172" s="62" t="s">
        <v>78</v>
      </c>
      <c r="B172" s="143">
        <f>B173</f>
        <v>3191.53</v>
      </c>
      <c r="C172" s="23">
        <v>12000</v>
      </c>
      <c r="D172" s="23">
        <v>12000</v>
      </c>
      <c r="E172" s="143">
        <f t="shared" ref="E172" si="51">E173</f>
        <v>12622.87</v>
      </c>
      <c r="F172" s="151">
        <f t="shared" si="45"/>
        <v>395.51155715283892</v>
      </c>
      <c r="G172" s="151">
        <f t="shared" si="46"/>
        <v>105.19058333333334</v>
      </c>
      <c r="H172" s="103"/>
    </row>
    <row r="173" spans="1:8" x14ac:dyDescent="0.25">
      <c r="A173" s="58" t="s">
        <v>79</v>
      </c>
      <c r="B173" s="143">
        <f>B174+B175</f>
        <v>3191.53</v>
      </c>
      <c r="C173" s="143"/>
      <c r="D173" s="143"/>
      <c r="E173" s="143">
        <f t="shared" ref="E173" si="52">E174+E175</f>
        <v>12622.87</v>
      </c>
      <c r="F173" s="151">
        <f t="shared" si="45"/>
        <v>395.51155715283892</v>
      </c>
      <c r="G173" s="151" t="str">
        <f t="shared" si="46"/>
        <v>-</v>
      </c>
      <c r="H173" s="103"/>
    </row>
    <row r="174" spans="1:8" x14ac:dyDescent="0.25">
      <c r="A174" s="59" t="s">
        <v>80</v>
      </c>
      <c r="B174" s="23">
        <v>3191.53</v>
      </c>
      <c r="C174" s="145"/>
      <c r="D174" s="145"/>
      <c r="E174" s="23">
        <v>12622.87</v>
      </c>
      <c r="F174" s="152">
        <f t="shared" si="45"/>
        <v>395.51155715283892</v>
      </c>
      <c r="G174" s="151" t="str">
        <f t="shared" si="46"/>
        <v>-</v>
      </c>
      <c r="H174" s="103"/>
    </row>
    <row r="175" spans="1:8" x14ac:dyDescent="0.25">
      <c r="A175" s="59" t="s">
        <v>220</v>
      </c>
      <c r="B175" s="23">
        <v>0</v>
      </c>
      <c r="C175" s="145"/>
      <c r="D175" s="145"/>
      <c r="E175" s="23">
        <v>0</v>
      </c>
      <c r="F175" s="152" t="str">
        <f t="shared" si="45"/>
        <v>-</v>
      </c>
      <c r="G175" s="151" t="str">
        <f t="shared" si="46"/>
        <v>-</v>
      </c>
      <c r="H175" s="86"/>
    </row>
    <row r="176" spans="1:8" x14ac:dyDescent="0.25">
      <c r="A176" s="59"/>
      <c r="B176" s="145"/>
      <c r="C176" s="145"/>
      <c r="D176" s="145"/>
      <c r="E176" s="145"/>
      <c r="F176" s="152"/>
      <c r="G176" s="151"/>
      <c r="H176" s="86"/>
    </row>
    <row r="177" spans="1:8" x14ac:dyDescent="0.25">
      <c r="A177" s="62" t="s">
        <v>81</v>
      </c>
      <c r="B177" s="143">
        <f>B178+B182+B190+B192+B195+B197</f>
        <v>10781604.989999998</v>
      </c>
      <c r="C177" s="144">
        <v>3542322</v>
      </c>
      <c r="D177" s="144">
        <v>3542322</v>
      </c>
      <c r="E177" s="143">
        <f t="shared" ref="E177" si="53">E178+E182+E190+E192+E195+E197</f>
        <v>3261390.63</v>
      </c>
      <c r="F177" s="151">
        <f t="shared" si="45"/>
        <v>30.249583740314716</v>
      </c>
      <c r="G177" s="151">
        <f t="shared" si="46"/>
        <v>92.069287602877438</v>
      </c>
      <c r="H177" s="86"/>
    </row>
    <row r="178" spans="1:8" x14ac:dyDescent="0.25">
      <c r="A178" s="58" t="s">
        <v>82</v>
      </c>
      <c r="B178" s="143">
        <f>SUM(B179:B181)</f>
        <v>10316645.779999999</v>
      </c>
      <c r="C178" s="143"/>
      <c r="D178" s="143"/>
      <c r="E178" s="143">
        <f t="shared" ref="E178" si="54">SUM(E179:E181)</f>
        <v>50200.71</v>
      </c>
      <c r="F178" s="151">
        <f t="shared" si="45"/>
        <v>0.48659914346695737</v>
      </c>
      <c r="G178" s="151" t="str">
        <f t="shared" si="46"/>
        <v>-</v>
      </c>
      <c r="H178" s="86"/>
    </row>
    <row r="179" spans="1:8" x14ac:dyDescent="0.25">
      <c r="A179" s="59" t="s">
        <v>83</v>
      </c>
      <c r="B179" s="23">
        <v>10316645.779999999</v>
      </c>
      <c r="C179" s="145"/>
      <c r="D179" s="145"/>
      <c r="E179" s="23">
        <v>50200.71</v>
      </c>
      <c r="F179" s="152">
        <f t="shared" si="45"/>
        <v>0.48659914346695737</v>
      </c>
      <c r="G179" s="151" t="str">
        <f t="shared" si="46"/>
        <v>-</v>
      </c>
      <c r="H179" s="86"/>
    </row>
    <row r="180" spans="1:8" x14ac:dyDescent="0.25">
      <c r="A180" s="59" t="s">
        <v>259</v>
      </c>
      <c r="B180" s="23">
        <v>0</v>
      </c>
      <c r="C180" s="145"/>
      <c r="D180" s="145"/>
      <c r="E180" s="23">
        <v>0</v>
      </c>
      <c r="F180" s="152" t="str">
        <f t="shared" si="45"/>
        <v>-</v>
      </c>
      <c r="G180" s="151" t="str">
        <f t="shared" si="46"/>
        <v>-</v>
      </c>
      <c r="H180" s="86"/>
    </row>
    <row r="181" spans="1:8" x14ac:dyDescent="0.25">
      <c r="A181" s="59" t="s">
        <v>213</v>
      </c>
      <c r="B181" s="23">
        <v>0</v>
      </c>
      <c r="C181" s="145"/>
      <c r="D181" s="145"/>
      <c r="E181" s="23">
        <v>0</v>
      </c>
      <c r="F181" s="152" t="str">
        <f t="shared" si="45"/>
        <v>-</v>
      </c>
      <c r="G181" s="151" t="str">
        <f t="shared" si="46"/>
        <v>-</v>
      </c>
      <c r="H181" s="86"/>
    </row>
    <row r="182" spans="1:8" x14ac:dyDescent="0.25">
      <c r="A182" s="58" t="s">
        <v>84</v>
      </c>
      <c r="B182" s="143">
        <f>SUM(B183:B189)</f>
        <v>410084.69000000006</v>
      </c>
      <c r="C182" s="143"/>
      <c r="D182" s="143"/>
      <c r="E182" s="143">
        <f t="shared" ref="E182" si="55">SUM(E183:E189)</f>
        <v>3169644.15</v>
      </c>
      <c r="F182" s="151">
        <f t="shared" si="45"/>
        <v>772.92428303041493</v>
      </c>
      <c r="G182" s="151" t="str">
        <f t="shared" si="46"/>
        <v>-</v>
      </c>
      <c r="H182" s="86"/>
    </row>
    <row r="183" spans="1:8" x14ac:dyDescent="0.25">
      <c r="A183" s="59" t="s">
        <v>85</v>
      </c>
      <c r="B183" s="146">
        <v>154706.1</v>
      </c>
      <c r="C183" s="146"/>
      <c r="D183" s="146"/>
      <c r="E183" s="146">
        <v>979218.97</v>
      </c>
      <c r="F183" s="152">
        <f t="shared" si="45"/>
        <v>632.95433728857495</v>
      </c>
      <c r="G183" s="151" t="str">
        <f t="shared" si="46"/>
        <v>-</v>
      </c>
      <c r="H183" s="86"/>
    </row>
    <row r="184" spans="1:8" x14ac:dyDescent="0.25">
      <c r="A184" s="59" t="s">
        <v>86</v>
      </c>
      <c r="B184" s="23">
        <v>2900.45</v>
      </c>
      <c r="C184" s="145"/>
      <c r="D184" s="145"/>
      <c r="E184" s="23">
        <v>12821.82</v>
      </c>
      <c r="F184" s="152">
        <f t="shared" si="45"/>
        <v>442.06312813528939</v>
      </c>
      <c r="G184" s="151" t="str">
        <f t="shared" si="46"/>
        <v>-</v>
      </c>
      <c r="H184" s="86"/>
    </row>
    <row r="185" spans="1:8" x14ac:dyDescent="0.25">
      <c r="A185" s="59" t="s">
        <v>87</v>
      </c>
      <c r="B185" s="23">
        <v>4715.3500000000004</v>
      </c>
      <c r="C185" s="145"/>
      <c r="D185" s="145"/>
      <c r="E185" s="23">
        <v>33071.949999999997</v>
      </c>
      <c r="F185" s="152">
        <f t="shared" si="45"/>
        <v>701.36787301048696</v>
      </c>
      <c r="G185" s="151" t="str">
        <f t="shared" si="46"/>
        <v>-</v>
      </c>
      <c r="H185" s="86"/>
    </row>
    <row r="186" spans="1:8" x14ac:dyDescent="0.25">
      <c r="A186" s="59" t="s">
        <v>88</v>
      </c>
      <c r="B186" s="23">
        <v>212957.03</v>
      </c>
      <c r="C186" s="145"/>
      <c r="D186" s="145"/>
      <c r="E186" s="23">
        <v>1482103.57</v>
      </c>
      <c r="F186" s="152">
        <f t="shared" si="45"/>
        <v>695.96367398624977</v>
      </c>
      <c r="G186" s="151" t="str">
        <f t="shared" si="46"/>
        <v>-</v>
      </c>
      <c r="H186" s="86"/>
    </row>
    <row r="187" spans="1:8" x14ac:dyDescent="0.25">
      <c r="A187" s="59" t="s">
        <v>164</v>
      </c>
      <c r="B187" s="23">
        <v>0</v>
      </c>
      <c r="C187" s="145"/>
      <c r="D187" s="145"/>
      <c r="E187" s="23">
        <v>0</v>
      </c>
      <c r="F187" s="152" t="str">
        <f t="shared" si="45"/>
        <v>-</v>
      </c>
      <c r="G187" s="151" t="str">
        <f t="shared" si="46"/>
        <v>-</v>
      </c>
      <c r="H187" s="86"/>
    </row>
    <row r="188" spans="1:8" x14ac:dyDescent="0.25">
      <c r="A188" s="59" t="s">
        <v>165</v>
      </c>
      <c r="B188" s="146">
        <v>0</v>
      </c>
      <c r="C188" s="146"/>
      <c r="D188" s="146"/>
      <c r="E188" s="146">
        <v>0</v>
      </c>
      <c r="F188" s="152" t="str">
        <f t="shared" si="45"/>
        <v>-</v>
      </c>
      <c r="G188" s="151" t="str">
        <f t="shared" si="46"/>
        <v>-</v>
      </c>
      <c r="H188" s="86"/>
    </row>
    <row r="189" spans="1:8" x14ac:dyDescent="0.25">
      <c r="A189" s="59" t="s">
        <v>89</v>
      </c>
      <c r="B189" s="146">
        <v>34805.760000000002</v>
      </c>
      <c r="C189" s="146"/>
      <c r="D189" s="146"/>
      <c r="E189" s="146">
        <v>662427.84</v>
      </c>
      <c r="F189" s="152">
        <f t="shared" si="45"/>
        <v>1903.2132612533096</v>
      </c>
      <c r="G189" s="151" t="str">
        <f t="shared" si="46"/>
        <v>-</v>
      </c>
      <c r="H189" s="86"/>
    </row>
    <row r="190" spans="1:8" x14ac:dyDescent="0.25">
      <c r="A190" s="58" t="s">
        <v>90</v>
      </c>
      <c r="B190" s="143">
        <f>B191</f>
        <v>54874.52</v>
      </c>
      <c r="C190" s="143"/>
      <c r="D190" s="143"/>
      <c r="E190" s="143">
        <f t="shared" ref="E190" si="56">E191</f>
        <v>16854.16</v>
      </c>
      <c r="F190" s="151">
        <f t="shared" si="45"/>
        <v>30.71399986733369</v>
      </c>
      <c r="G190" s="151" t="str">
        <f t="shared" si="46"/>
        <v>-</v>
      </c>
      <c r="H190" s="86"/>
    </row>
    <row r="191" spans="1:8" x14ac:dyDescent="0.25">
      <c r="A191" s="59" t="s">
        <v>91</v>
      </c>
      <c r="B191" s="23">
        <v>54874.52</v>
      </c>
      <c r="C191" s="145"/>
      <c r="D191" s="145"/>
      <c r="E191" s="23">
        <v>16854.16</v>
      </c>
      <c r="F191" s="152">
        <f t="shared" si="45"/>
        <v>30.71399986733369</v>
      </c>
      <c r="G191" s="151" t="str">
        <f t="shared" si="46"/>
        <v>-</v>
      </c>
      <c r="H191" s="86"/>
    </row>
    <row r="192" spans="1:8" x14ac:dyDescent="0.25">
      <c r="A192" s="58" t="s">
        <v>92</v>
      </c>
      <c r="B192" s="143">
        <f>B193+B194</f>
        <v>0</v>
      </c>
      <c r="C192" s="143"/>
      <c r="D192" s="143"/>
      <c r="E192" s="143">
        <f t="shared" ref="E192" si="57">E193+E194</f>
        <v>0</v>
      </c>
      <c r="F192" s="151" t="str">
        <f t="shared" si="45"/>
        <v>-</v>
      </c>
      <c r="G192" s="151" t="str">
        <f t="shared" si="46"/>
        <v>-</v>
      </c>
      <c r="H192" s="86"/>
    </row>
    <row r="193" spans="1:8" x14ac:dyDescent="0.25">
      <c r="A193" s="59" t="s">
        <v>93</v>
      </c>
      <c r="B193" s="146">
        <v>0</v>
      </c>
      <c r="C193" s="146"/>
      <c r="D193" s="146"/>
      <c r="E193" s="146">
        <v>0</v>
      </c>
      <c r="F193" s="152" t="str">
        <f t="shared" si="45"/>
        <v>-</v>
      </c>
      <c r="G193" s="151" t="str">
        <f t="shared" si="46"/>
        <v>-</v>
      </c>
      <c r="H193" s="86"/>
    </row>
    <row r="194" spans="1:8" x14ac:dyDescent="0.25">
      <c r="A194" s="59" t="s">
        <v>94</v>
      </c>
      <c r="B194" s="23">
        <v>0</v>
      </c>
      <c r="C194" s="145"/>
      <c r="D194" s="145"/>
      <c r="E194" s="23">
        <v>0</v>
      </c>
      <c r="F194" s="152" t="str">
        <f t="shared" si="45"/>
        <v>-</v>
      </c>
      <c r="G194" s="151" t="str">
        <f t="shared" si="46"/>
        <v>-</v>
      </c>
      <c r="H194" s="86"/>
    </row>
    <row r="195" spans="1:8" x14ac:dyDescent="0.25">
      <c r="A195" s="58" t="s">
        <v>260</v>
      </c>
      <c r="B195" s="143">
        <f>B196</f>
        <v>0</v>
      </c>
      <c r="C195" s="143"/>
      <c r="D195" s="143"/>
      <c r="E195" s="143">
        <f t="shared" ref="E195" si="58">E196</f>
        <v>0</v>
      </c>
      <c r="F195" s="152" t="str">
        <f t="shared" si="45"/>
        <v>-</v>
      </c>
      <c r="G195" s="151" t="str">
        <f t="shared" si="46"/>
        <v>-</v>
      </c>
      <c r="H195" s="86"/>
    </row>
    <row r="196" spans="1:8" x14ac:dyDescent="0.25">
      <c r="A196" s="59" t="s">
        <v>261</v>
      </c>
      <c r="B196" s="23">
        <v>0</v>
      </c>
      <c r="C196" s="145"/>
      <c r="D196" s="145"/>
      <c r="E196" s="23">
        <v>0</v>
      </c>
      <c r="F196" s="152" t="str">
        <f t="shared" si="45"/>
        <v>-</v>
      </c>
      <c r="G196" s="151" t="str">
        <f t="shared" si="46"/>
        <v>-</v>
      </c>
      <c r="H196" s="86"/>
    </row>
    <row r="197" spans="1:8" x14ac:dyDescent="0.25">
      <c r="A197" s="58" t="s">
        <v>95</v>
      </c>
      <c r="B197" s="143">
        <f>B198</f>
        <v>0</v>
      </c>
      <c r="C197" s="143"/>
      <c r="D197" s="143"/>
      <c r="E197" s="143">
        <f t="shared" ref="E197" si="59">E198</f>
        <v>24691.61</v>
      </c>
      <c r="F197" s="151" t="str">
        <f t="shared" si="45"/>
        <v>-</v>
      </c>
      <c r="G197" s="151" t="str">
        <f t="shared" si="46"/>
        <v>-</v>
      </c>
      <c r="H197" s="86"/>
    </row>
    <row r="198" spans="1:8" x14ac:dyDescent="0.25">
      <c r="A198" s="59" t="s">
        <v>96</v>
      </c>
      <c r="B198" s="23">
        <v>0</v>
      </c>
      <c r="C198" s="145"/>
      <c r="D198" s="145"/>
      <c r="E198" s="23">
        <v>24691.61</v>
      </c>
      <c r="F198" s="152" t="str">
        <f t="shared" si="45"/>
        <v>-</v>
      </c>
      <c r="G198" s="151" t="str">
        <f t="shared" si="46"/>
        <v>-</v>
      </c>
      <c r="H198" s="86"/>
    </row>
    <row r="199" spans="1:8" x14ac:dyDescent="0.25">
      <c r="A199" s="59"/>
      <c r="B199" s="145"/>
      <c r="C199" s="145"/>
      <c r="D199" s="145"/>
      <c r="E199" s="145"/>
      <c r="F199" s="152"/>
      <c r="G199" s="151"/>
      <c r="H199" s="86"/>
    </row>
    <row r="200" spans="1:8" x14ac:dyDescent="0.25">
      <c r="A200" s="62" t="s">
        <v>97</v>
      </c>
      <c r="B200" s="143">
        <f>B201+B203</f>
        <v>8494.7900000000009</v>
      </c>
      <c r="C200" s="144">
        <v>207750</v>
      </c>
      <c r="D200" s="144">
        <v>207750</v>
      </c>
      <c r="E200" s="143">
        <f t="shared" ref="E200" si="60">E201+E203</f>
        <v>36005.910000000003</v>
      </c>
      <c r="F200" s="151">
        <f t="shared" si="45"/>
        <v>423.85874165223623</v>
      </c>
      <c r="G200" s="151">
        <f t="shared" si="46"/>
        <v>17.331364620938629</v>
      </c>
      <c r="H200" s="86"/>
    </row>
    <row r="201" spans="1:8" x14ac:dyDescent="0.25">
      <c r="A201" s="58" t="s">
        <v>98</v>
      </c>
      <c r="B201" s="143">
        <f>B202</f>
        <v>8494.7900000000009</v>
      </c>
      <c r="C201" s="143"/>
      <c r="D201" s="143"/>
      <c r="E201" s="143">
        <f t="shared" ref="E201" si="61">E202</f>
        <v>36005.910000000003</v>
      </c>
      <c r="F201" s="151">
        <f t="shared" si="45"/>
        <v>423.85874165223623</v>
      </c>
      <c r="G201" s="151" t="str">
        <f t="shared" si="46"/>
        <v>-</v>
      </c>
      <c r="H201" s="86"/>
    </row>
    <row r="202" spans="1:8" x14ac:dyDescent="0.25">
      <c r="A202" s="59" t="s">
        <v>99</v>
      </c>
      <c r="B202" s="23">
        <v>8494.7900000000009</v>
      </c>
      <c r="C202" s="145"/>
      <c r="D202" s="145"/>
      <c r="E202" s="23">
        <v>36005.910000000003</v>
      </c>
      <c r="F202" s="152">
        <f t="shared" si="45"/>
        <v>423.85874165223623</v>
      </c>
      <c r="G202" s="151" t="str">
        <f t="shared" si="46"/>
        <v>-</v>
      </c>
      <c r="H202" s="86"/>
    </row>
    <row r="203" spans="1:8" x14ac:dyDescent="0.25">
      <c r="A203" s="58" t="s">
        <v>100</v>
      </c>
      <c r="B203" s="143">
        <f>B204</f>
        <v>0</v>
      </c>
      <c r="C203" s="143"/>
      <c r="D203" s="143"/>
      <c r="E203" s="143">
        <f t="shared" ref="E203" si="62">E204</f>
        <v>0</v>
      </c>
      <c r="F203" s="151" t="str">
        <f t="shared" si="45"/>
        <v>-</v>
      </c>
      <c r="G203" s="151" t="str">
        <f t="shared" si="46"/>
        <v>-</v>
      </c>
      <c r="H203" s="86"/>
    </row>
    <row r="204" spans="1:8" x14ac:dyDescent="0.25">
      <c r="A204" s="59" t="s">
        <v>101</v>
      </c>
      <c r="B204" s="23">
        <v>0</v>
      </c>
      <c r="C204" s="145"/>
      <c r="D204" s="145"/>
      <c r="E204" s="23">
        <v>0</v>
      </c>
      <c r="F204" s="152" t="str">
        <f t="shared" si="45"/>
        <v>-</v>
      </c>
      <c r="G204" s="151" t="str">
        <f t="shared" si="46"/>
        <v>-</v>
      </c>
      <c r="H204" s="86"/>
    </row>
    <row r="205" spans="1:8" x14ac:dyDescent="0.25">
      <c r="A205" s="59"/>
      <c r="B205" s="145"/>
      <c r="C205" s="145"/>
      <c r="D205" s="145"/>
      <c r="E205" s="145"/>
      <c r="F205" s="152"/>
      <c r="G205" s="151"/>
      <c r="H205" s="86"/>
    </row>
    <row r="206" spans="1:8" s="5" customFormat="1" x14ac:dyDescent="0.25">
      <c r="A206" s="68" t="s">
        <v>102</v>
      </c>
      <c r="B206" s="148">
        <f>B96+B171</f>
        <v>28276619.319999993</v>
      </c>
      <c r="C206" s="148">
        <f>C96+C171</f>
        <v>25414751</v>
      </c>
      <c r="D206" s="148">
        <f>D96+D171</f>
        <v>25414751</v>
      </c>
      <c r="E206" s="148">
        <f>E96+E171</f>
        <v>23376179.18</v>
      </c>
      <c r="F206" s="128">
        <f t="shared" si="45"/>
        <v>82.669639236066942</v>
      </c>
      <c r="G206" s="128">
        <f t="shared" si="46"/>
        <v>91.978784997736156</v>
      </c>
      <c r="H206" s="86"/>
    </row>
    <row r="207" spans="1:8" x14ac:dyDescent="0.25">
      <c r="G207" s="1"/>
    </row>
  </sheetData>
  <mergeCells count="3">
    <mergeCell ref="A1:G1"/>
    <mergeCell ref="A3:G3"/>
    <mergeCell ref="A7:G7"/>
  </mergeCells>
  <conditionalFormatting sqref="B14">
    <cfRule type="containsBlanks" dxfId="134" priority="114">
      <formula>LEN(TRIM(B14))=0</formula>
    </cfRule>
  </conditionalFormatting>
  <conditionalFormatting sqref="C12:D12">
    <cfRule type="containsBlanks" dxfId="133" priority="113">
      <formula>LEN(TRIM(C12))=0</formula>
    </cfRule>
  </conditionalFormatting>
  <conditionalFormatting sqref="C35:D35">
    <cfRule type="containsBlanks" dxfId="132" priority="112">
      <formula>LEN(TRIM(C35))=0</formula>
    </cfRule>
  </conditionalFormatting>
  <conditionalFormatting sqref="C42:D42">
    <cfRule type="containsBlanks" dxfId="131" priority="111">
      <formula>LEN(TRIM(C42))=0</formula>
    </cfRule>
  </conditionalFormatting>
  <conditionalFormatting sqref="C46:D46">
    <cfRule type="containsBlanks" dxfId="130" priority="110">
      <formula>LEN(TRIM(C46))=0</formula>
    </cfRule>
  </conditionalFormatting>
  <conditionalFormatting sqref="C54:D54">
    <cfRule type="containsBlanks" dxfId="129" priority="109">
      <formula>LEN(TRIM(C54))=0</formula>
    </cfRule>
  </conditionalFormatting>
  <conditionalFormatting sqref="C63:D63">
    <cfRule type="containsBlanks" dxfId="128" priority="108">
      <formula>LEN(TRIM(C63))=0</formula>
    </cfRule>
  </conditionalFormatting>
  <conditionalFormatting sqref="B21">
    <cfRule type="containsBlanks" dxfId="127" priority="104">
      <formula>LEN(TRIM(B21))=0</formula>
    </cfRule>
  </conditionalFormatting>
  <conditionalFormatting sqref="E21">
    <cfRule type="containsBlanks" dxfId="126" priority="103">
      <formula>LEN(TRIM(E21))=0</formula>
    </cfRule>
  </conditionalFormatting>
  <conditionalFormatting sqref="B24:B25">
    <cfRule type="containsBlanks" dxfId="125" priority="102">
      <formula>LEN(TRIM(B24))=0</formula>
    </cfRule>
  </conditionalFormatting>
  <conditionalFormatting sqref="E24:E25">
    <cfRule type="containsBlanks" dxfId="124" priority="101">
      <formula>LEN(TRIM(E24))=0</formula>
    </cfRule>
  </conditionalFormatting>
  <conditionalFormatting sqref="E27:E28">
    <cfRule type="containsBlanks" dxfId="123" priority="100">
      <formula>LEN(TRIM(E27))=0</formula>
    </cfRule>
  </conditionalFormatting>
  <conditionalFormatting sqref="B27:B28">
    <cfRule type="containsBlanks" dxfId="122" priority="99">
      <formula>LEN(TRIM(B27))=0</formula>
    </cfRule>
  </conditionalFormatting>
  <conditionalFormatting sqref="B37:B38">
    <cfRule type="containsBlanks" dxfId="121" priority="96">
      <formula>LEN(TRIM(B37))=0</formula>
    </cfRule>
  </conditionalFormatting>
  <conditionalFormatting sqref="E37:E38">
    <cfRule type="containsBlanks" dxfId="120" priority="95">
      <formula>LEN(TRIM(E37))=0</formula>
    </cfRule>
  </conditionalFormatting>
  <conditionalFormatting sqref="B44">
    <cfRule type="containsBlanks" dxfId="119" priority="94">
      <formula>LEN(TRIM(B44))=0</formula>
    </cfRule>
  </conditionalFormatting>
  <conditionalFormatting sqref="E44">
    <cfRule type="containsBlanks" dxfId="118" priority="93">
      <formula>LEN(TRIM(E44))=0</formula>
    </cfRule>
  </conditionalFormatting>
  <conditionalFormatting sqref="B48:B49">
    <cfRule type="containsBlanks" dxfId="117" priority="92">
      <formula>LEN(TRIM(B48))=0</formula>
    </cfRule>
  </conditionalFormatting>
  <conditionalFormatting sqref="E48">
    <cfRule type="containsBlanks" dxfId="116" priority="91">
      <formula>LEN(TRIM(E48))=0</formula>
    </cfRule>
  </conditionalFormatting>
  <conditionalFormatting sqref="E49">
    <cfRule type="containsBlanks" dxfId="115" priority="90">
      <formula>LEN(TRIM(E49))=0</formula>
    </cfRule>
  </conditionalFormatting>
  <conditionalFormatting sqref="B51">
    <cfRule type="containsBlanks" dxfId="114" priority="89">
      <formula>LEN(TRIM(B51))=0</formula>
    </cfRule>
  </conditionalFormatting>
  <conditionalFormatting sqref="E51">
    <cfRule type="containsBlanks" dxfId="113" priority="88">
      <formula>LEN(TRIM(E51))=0</formula>
    </cfRule>
  </conditionalFormatting>
  <conditionalFormatting sqref="B56:B58">
    <cfRule type="containsBlanks" dxfId="112" priority="87">
      <formula>LEN(TRIM(B56))=0</formula>
    </cfRule>
  </conditionalFormatting>
  <conditionalFormatting sqref="E56:E58">
    <cfRule type="containsBlanks" dxfId="111" priority="86">
      <formula>LEN(TRIM(E56))=0</formula>
    </cfRule>
  </conditionalFormatting>
  <conditionalFormatting sqref="B61">
    <cfRule type="containsBlanks" dxfId="110" priority="85">
      <formula>LEN(TRIM(B61))=0</formula>
    </cfRule>
  </conditionalFormatting>
  <conditionalFormatting sqref="E61">
    <cfRule type="containsBlanks" dxfId="109" priority="84">
      <formula>LEN(TRIM(E61))=0</formula>
    </cfRule>
  </conditionalFormatting>
  <conditionalFormatting sqref="B65">
    <cfRule type="containsBlanks" dxfId="108" priority="83">
      <formula>LEN(TRIM(B65))=0</formula>
    </cfRule>
  </conditionalFormatting>
  <conditionalFormatting sqref="E65">
    <cfRule type="containsBlanks" dxfId="107" priority="82">
      <formula>LEN(TRIM(E65))=0</formula>
    </cfRule>
  </conditionalFormatting>
  <conditionalFormatting sqref="B72">
    <cfRule type="containsBlanks" dxfId="106" priority="81">
      <formula>LEN(TRIM(B72))=0</formula>
    </cfRule>
  </conditionalFormatting>
  <conditionalFormatting sqref="E72">
    <cfRule type="containsBlanks" dxfId="105" priority="78">
      <formula>LEN(TRIM(E72))=0</formula>
    </cfRule>
  </conditionalFormatting>
  <conditionalFormatting sqref="C70:D70">
    <cfRule type="containsBlanks" dxfId="104" priority="75">
      <formula>LEN(TRIM(C70))=0</formula>
    </cfRule>
  </conditionalFormatting>
  <conditionalFormatting sqref="B99:B102">
    <cfRule type="containsBlanks" dxfId="103" priority="74">
      <formula>LEN(TRIM(B99))=0</formula>
    </cfRule>
  </conditionalFormatting>
  <conditionalFormatting sqref="E99:E102">
    <cfRule type="containsBlanks" dxfId="102" priority="73">
      <formula>LEN(TRIM(E99))=0</formula>
    </cfRule>
  </conditionalFormatting>
  <conditionalFormatting sqref="C97:D97">
    <cfRule type="containsBlanks" dxfId="101" priority="72">
      <formula>LEN(TRIM(C97))=0</formula>
    </cfRule>
  </conditionalFormatting>
  <conditionalFormatting sqref="B104">
    <cfRule type="containsBlanks" dxfId="100" priority="71">
      <formula>LEN(TRIM(B104))=0</formula>
    </cfRule>
  </conditionalFormatting>
  <conditionalFormatting sqref="B106:B108">
    <cfRule type="containsBlanks" dxfId="99" priority="70">
      <formula>LEN(TRIM(B106))=0</formula>
    </cfRule>
  </conditionalFormatting>
  <conditionalFormatting sqref="E106:E108">
    <cfRule type="containsBlanks" dxfId="98" priority="69">
      <formula>LEN(TRIM(E106))=0</formula>
    </cfRule>
  </conditionalFormatting>
  <conditionalFormatting sqref="E104">
    <cfRule type="containsBlanks" dxfId="97" priority="68">
      <formula>LEN(TRIM(E104))=0</formula>
    </cfRule>
  </conditionalFormatting>
  <conditionalFormatting sqref="B112:B115">
    <cfRule type="containsBlanks" dxfId="96" priority="66">
      <formula>LEN(TRIM(B112))=0</formula>
    </cfRule>
  </conditionalFormatting>
  <conditionalFormatting sqref="B117:B122">
    <cfRule type="containsBlanks" dxfId="95" priority="65">
      <formula>LEN(TRIM(B117))=0</formula>
    </cfRule>
  </conditionalFormatting>
  <conditionalFormatting sqref="B124:B132">
    <cfRule type="containsBlanks" dxfId="94" priority="64">
      <formula>LEN(TRIM(B124))=0</formula>
    </cfRule>
  </conditionalFormatting>
  <conditionalFormatting sqref="B134">
    <cfRule type="containsBlanks" dxfId="93" priority="63">
      <formula>LEN(TRIM(B134))=0</formula>
    </cfRule>
  </conditionalFormatting>
  <conditionalFormatting sqref="B136:B142">
    <cfRule type="containsBlanks" dxfId="92" priority="62">
      <formula>LEN(TRIM(B136))=0</formula>
    </cfRule>
  </conditionalFormatting>
  <conditionalFormatting sqref="E136:E142">
    <cfRule type="containsBlanks" dxfId="91" priority="61">
      <formula>LEN(TRIM(E136))=0</formula>
    </cfRule>
  </conditionalFormatting>
  <conditionalFormatting sqref="E134">
    <cfRule type="containsBlanks" dxfId="90" priority="60">
      <formula>LEN(TRIM(E134))=0</formula>
    </cfRule>
  </conditionalFormatting>
  <conditionalFormatting sqref="E124:E132">
    <cfRule type="containsBlanks" dxfId="89" priority="59">
      <formula>LEN(TRIM(E124))=0</formula>
    </cfRule>
  </conditionalFormatting>
  <conditionalFormatting sqref="E117:E122">
    <cfRule type="containsBlanks" dxfId="88" priority="58">
      <formula>LEN(TRIM(E117))=0</formula>
    </cfRule>
  </conditionalFormatting>
  <conditionalFormatting sqref="E112:E115">
    <cfRule type="containsBlanks" dxfId="87" priority="57">
      <formula>LEN(TRIM(E112))=0</formula>
    </cfRule>
  </conditionalFormatting>
  <conditionalFormatting sqref="B146:B147">
    <cfRule type="containsBlanks" dxfId="86" priority="56">
      <formula>LEN(TRIM(B146))=0</formula>
    </cfRule>
  </conditionalFormatting>
  <conditionalFormatting sqref="E146:E147">
    <cfRule type="containsBlanks" dxfId="85" priority="55">
      <formula>LEN(TRIM(E146))=0</formula>
    </cfRule>
  </conditionalFormatting>
  <conditionalFormatting sqref="C144:D144">
    <cfRule type="containsBlanks" dxfId="84" priority="54">
      <formula>LEN(TRIM(C144))=0</formula>
    </cfRule>
  </conditionalFormatting>
  <conditionalFormatting sqref="B149:B152">
    <cfRule type="containsBlanks" dxfId="83" priority="53">
      <formula>LEN(TRIM(B149))=0</formula>
    </cfRule>
  </conditionalFormatting>
  <conditionalFormatting sqref="E149:E152">
    <cfRule type="containsBlanks" dxfId="82" priority="52">
      <formula>LEN(TRIM(E149))=0</formula>
    </cfRule>
  </conditionalFormatting>
  <conditionalFormatting sqref="B156">
    <cfRule type="containsBlanks" dxfId="81" priority="51">
      <formula>LEN(TRIM(B156))=0</formula>
    </cfRule>
  </conditionalFormatting>
  <conditionalFormatting sqref="E156">
    <cfRule type="containsBlanks" dxfId="80" priority="50">
      <formula>LEN(TRIM(E156))=0</formula>
    </cfRule>
  </conditionalFormatting>
  <conditionalFormatting sqref="E160:E161">
    <cfRule type="containsBlanks" dxfId="79" priority="49">
      <formula>LEN(TRIM(E160))=0</formula>
    </cfRule>
  </conditionalFormatting>
  <conditionalFormatting sqref="B160:B161">
    <cfRule type="containsBlanks" dxfId="78" priority="48">
      <formula>LEN(TRIM(B160))=0</formula>
    </cfRule>
  </conditionalFormatting>
  <conditionalFormatting sqref="B165:B166">
    <cfRule type="containsBlanks" dxfId="77" priority="47">
      <formula>LEN(TRIM(B165))=0</formula>
    </cfRule>
  </conditionalFormatting>
  <conditionalFormatting sqref="E165:E166">
    <cfRule type="containsBlanks" dxfId="76" priority="46">
      <formula>LEN(TRIM(E165))=0</formula>
    </cfRule>
  </conditionalFormatting>
  <conditionalFormatting sqref="B168">
    <cfRule type="containsBlanks" dxfId="75" priority="45">
      <formula>LEN(TRIM(B168))=0</formula>
    </cfRule>
  </conditionalFormatting>
  <conditionalFormatting sqref="E168">
    <cfRule type="containsBlanks" dxfId="74" priority="44">
      <formula>LEN(TRIM(E168))=0</formula>
    </cfRule>
  </conditionalFormatting>
  <conditionalFormatting sqref="C163:D163">
    <cfRule type="containsBlanks" dxfId="73" priority="43">
      <formula>LEN(TRIM(C163))=0</formula>
    </cfRule>
  </conditionalFormatting>
  <conditionalFormatting sqref="C158:D158">
    <cfRule type="containsBlanks" dxfId="72" priority="42">
      <formula>LEN(TRIM(C158))=0</formula>
    </cfRule>
  </conditionalFormatting>
  <conditionalFormatting sqref="C154:D154">
    <cfRule type="containsBlanks" dxfId="71" priority="41">
      <formula>LEN(TRIM(C154))=0</formula>
    </cfRule>
  </conditionalFormatting>
  <conditionalFormatting sqref="C110:D110">
    <cfRule type="containsBlanks" dxfId="70" priority="40">
      <formula>LEN(TRIM(C110))=0</formula>
    </cfRule>
  </conditionalFormatting>
  <conditionalFormatting sqref="C172:D172">
    <cfRule type="containsBlanks" dxfId="69" priority="39">
      <formula>LEN(TRIM(C172))=0</formula>
    </cfRule>
  </conditionalFormatting>
  <conditionalFormatting sqref="C177:D177">
    <cfRule type="containsBlanks" dxfId="68" priority="38">
      <formula>LEN(TRIM(C177))=0</formula>
    </cfRule>
  </conditionalFormatting>
  <conditionalFormatting sqref="C200:D200">
    <cfRule type="containsBlanks" dxfId="67" priority="37">
      <formula>LEN(TRIM(C200))=0</formula>
    </cfRule>
  </conditionalFormatting>
  <conditionalFormatting sqref="B174:B175">
    <cfRule type="containsBlanks" dxfId="66" priority="36">
      <formula>LEN(TRIM(B174))=0</formula>
    </cfRule>
  </conditionalFormatting>
  <conditionalFormatting sqref="E174:E175">
    <cfRule type="containsBlanks" dxfId="65" priority="35">
      <formula>LEN(TRIM(E174))=0</formula>
    </cfRule>
  </conditionalFormatting>
  <conditionalFormatting sqref="B179:B181">
    <cfRule type="containsBlanks" dxfId="64" priority="34">
      <formula>LEN(TRIM(B179))=0</formula>
    </cfRule>
  </conditionalFormatting>
  <conditionalFormatting sqref="E179:E181">
    <cfRule type="containsBlanks" dxfId="63" priority="33">
      <formula>LEN(TRIM(E179))=0</formula>
    </cfRule>
  </conditionalFormatting>
  <conditionalFormatting sqref="B183:B189">
    <cfRule type="containsBlanks" dxfId="62" priority="32">
      <formula>LEN(TRIM(B183))=0</formula>
    </cfRule>
  </conditionalFormatting>
  <conditionalFormatting sqref="E183:E189">
    <cfRule type="containsBlanks" dxfId="61" priority="31">
      <formula>LEN(TRIM(E183))=0</formula>
    </cfRule>
  </conditionalFormatting>
  <conditionalFormatting sqref="B191">
    <cfRule type="containsBlanks" dxfId="60" priority="30">
      <formula>LEN(TRIM(B191))=0</formula>
    </cfRule>
  </conditionalFormatting>
  <conditionalFormatting sqref="E191">
    <cfRule type="containsBlanks" dxfId="59" priority="29">
      <formula>LEN(TRIM(E191))=0</formula>
    </cfRule>
  </conditionalFormatting>
  <conditionalFormatting sqref="B193:B194">
    <cfRule type="containsBlanks" dxfId="58" priority="28">
      <formula>LEN(TRIM(B193))=0</formula>
    </cfRule>
  </conditionalFormatting>
  <conditionalFormatting sqref="E193">
    <cfRule type="containsBlanks" dxfId="57" priority="27">
      <formula>LEN(TRIM(E193))=0</formula>
    </cfRule>
  </conditionalFormatting>
  <conditionalFormatting sqref="E194">
    <cfRule type="containsBlanks" dxfId="56" priority="26">
      <formula>LEN(TRIM(E194))=0</formula>
    </cfRule>
  </conditionalFormatting>
  <conditionalFormatting sqref="B196">
    <cfRule type="containsBlanks" dxfId="55" priority="25">
      <formula>LEN(TRIM(B196))=0</formula>
    </cfRule>
  </conditionalFormatting>
  <conditionalFormatting sqref="E196">
    <cfRule type="containsBlanks" dxfId="54" priority="24">
      <formula>LEN(TRIM(E196))=0</formula>
    </cfRule>
  </conditionalFormatting>
  <conditionalFormatting sqref="B198">
    <cfRule type="containsBlanks" dxfId="53" priority="23">
      <formula>LEN(TRIM(B198))=0</formula>
    </cfRule>
  </conditionalFormatting>
  <conditionalFormatting sqref="E198">
    <cfRule type="containsBlanks" dxfId="52" priority="22">
      <formula>LEN(TRIM(E198))=0</formula>
    </cfRule>
  </conditionalFormatting>
  <conditionalFormatting sqref="B202">
    <cfRule type="containsBlanks" dxfId="51" priority="21">
      <formula>LEN(TRIM(B202))=0</formula>
    </cfRule>
  </conditionalFormatting>
  <conditionalFormatting sqref="B204">
    <cfRule type="containsBlanks" dxfId="50" priority="20">
      <formula>LEN(TRIM(B204))=0</formula>
    </cfRule>
  </conditionalFormatting>
  <conditionalFormatting sqref="E202">
    <cfRule type="containsBlanks" dxfId="49" priority="19">
      <formula>LEN(TRIM(E202))=0</formula>
    </cfRule>
  </conditionalFormatting>
  <conditionalFormatting sqref="E204">
    <cfRule type="containsBlanks" dxfId="48" priority="18">
      <formula>LEN(TRIM(E204))=0</formula>
    </cfRule>
  </conditionalFormatting>
  <conditionalFormatting sqref="B16:B19">
    <cfRule type="containsBlanks" dxfId="47" priority="17">
      <formula>LEN(TRIM(B16))=0</formula>
    </cfRule>
  </conditionalFormatting>
  <conditionalFormatting sqref="B22">
    <cfRule type="containsBlanks" dxfId="46" priority="16">
      <formula>LEN(TRIM(B22))=0</formula>
    </cfRule>
  </conditionalFormatting>
  <conditionalFormatting sqref="B30:B33">
    <cfRule type="containsBlanks" dxfId="45" priority="15">
      <formula>LEN(TRIM(B30))=0</formula>
    </cfRule>
  </conditionalFormatting>
  <conditionalFormatting sqref="B39:B40">
    <cfRule type="containsBlanks" dxfId="44" priority="14">
      <formula>LEN(TRIM(B39))=0</formula>
    </cfRule>
  </conditionalFormatting>
  <conditionalFormatting sqref="B52">
    <cfRule type="containsBlanks" dxfId="43" priority="13">
      <formula>LEN(TRIM(B52))=0</formula>
    </cfRule>
  </conditionalFormatting>
  <conditionalFormatting sqref="E14">
    <cfRule type="containsBlanks" dxfId="42" priority="12">
      <formula>LEN(TRIM(E14))=0</formula>
    </cfRule>
  </conditionalFormatting>
  <conditionalFormatting sqref="E16:E19">
    <cfRule type="containsBlanks" dxfId="41" priority="11">
      <formula>LEN(TRIM(E16))=0</formula>
    </cfRule>
  </conditionalFormatting>
  <conditionalFormatting sqref="E22">
    <cfRule type="containsBlanks" dxfId="40" priority="10">
      <formula>LEN(TRIM(E22))=0</formula>
    </cfRule>
  </conditionalFormatting>
  <conditionalFormatting sqref="E30:E33">
    <cfRule type="containsBlanks" dxfId="39" priority="9">
      <formula>LEN(TRIM(E30))=0</formula>
    </cfRule>
  </conditionalFormatting>
  <conditionalFormatting sqref="E39:E40">
    <cfRule type="containsBlanks" dxfId="38" priority="8">
      <formula>LEN(TRIM(E39))=0</formula>
    </cfRule>
  </conditionalFormatting>
  <conditionalFormatting sqref="E52">
    <cfRule type="containsBlanks" dxfId="37" priority="7">
      <formula>LEN(TRIM(E52))=0</formula>
    </cfRule>
  </conditionalFormatting>
  <conditionalFormatting sqref="B74:B76">
    <cfRule type="containsBlanks" dxfId="36" priority="6">
      <formula>LEN(TRIM(B74))=0</formula>
    </cfRule>
  </conditionalFormatting>
  <conditionalFormatting sqref="B78">
    <cfRule type="containsBlanks" dxfId="35" priority="5">
      <formula>LEN(TRIM(B78))=0</formula>
    </cfRule>
  </conditionalFormatting>
  <conditionalFormatting sqref="E74:E76">
    <cfRule type="containsBlanks" dxfId="34" priority="4">
      <formula>LEN(TRIM(E74))=0</formula>
    </cfRule>
  </conditionalFormatting>
  <conditionalFormatting sqref="E78">
    <cfRule type="containsBlanks" dxfId="33" priority="3">
      <formula>LEN(TRIM(E78))=0</formula>
    </cfRule>
  </conditionalFormatting>
  <conditionalFormatting sqref="B157">
    <cfRule type="containsBlanks" dxfId="32" priority="2">
      <formula>LEN(TRIM(B157))=0</formula>
    </cfRule>
  </conditionalFormatting>
  <conditionalFormatting sqref="E157">
    <cfRule type="containsBlanks" dxfId="31" priority="1">
      <formula>LEN(TRIM(E157))=0</formula>
    </cfRule>
  </conditionalFormatting>
  <pageMargins left="0.19685039370078741" right="0.19685039370078741" top="0.39370078740157483" bottom="0.39370078740157483" header="0.19685039370078741" footer="0.19685039370078741"/>
  <pageSetup paperSize="9" scale="86" firstPageNumber="2" orientation="landscape" useFirstPageNumber="1" r:id="rId1"/>
  <headerFooter>
    <oddFooter>&amp;C&amp;P</oddFooter>
  </headerFooter>
  <ignoredErrors>
    <ignoredError sqref="B206" evalError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48"/>
  <sheetViews>
    <sheetView showGridLines="0" zoomScaleNormal="100" workbookViewId="0">
      <selection activeCell="I1" sqref="I1:P1048576"/>
    </sheetView>
  </sheetViews>
  <sheetFormatPr defaultColWidth="9.109375" defaultRowHeight="13.2" x14ac:dyDescent="0.25"/>
  <cols>
    <col min="1" max="1" width="83" style="1" customWidth="1"/>
    <col min="2" max="2" width="14.6640625" style="1" bestFit="1" customWidth="1"/>
    <col min="3" max="3" width="15.109375" style="1" bestFit="1" customWidth="1"/>
    <col min="4" max="5" width="14.6640625" style="1" bestFit="1" customWidth="1"/>
    <col min="6" max="7" width="8.5546875" style="1" bestFit="1" customWidth="1"/>
    <col min="8" max="8" width="9.109375" style="1"/>
    <col min="9" max="16" width="0" style="1" hidden="1" customWidth="1"/>
    <col min="17" max="16384" width="9.109375" style="1"/>
  </cols>
  <sheetData>
    <row r="2" spans="1:13" s="3" customFormat="1" ht="15.6" x14ac:dyDescent="0.3">
      <c r="A2" s="188" t="s">
        <v>118</v>
      </c>
      <c r="B2" s="188"/>
      <c r="C2" s="188"/>
      <c r="D2" s="188"/>
      <c r="E2" s="188"/>
      <c r="F2" s="188"/>
      <c r="G2" s="188"/>
    </row>
    <row r="3" spans="1:13" x14ac:dyDescent="0.25">
      <c r="A3" s="54"/>
      <c r="B3" s="54"/>
      <c r="C3" s="54"/>
      <c r="D3" s="54"/>
      <c r="E3" s="54"/>
      <c r="F3" s="54"/>
      <c r="G3" s="54"/>
    </row>
    <row r="4" spans="1:13" ht="39.6" x14ac:dyDescent="0.25">
      <c r="A4" s="66" t="s">
        <v>119</v>
      </c>
      <c r="B4" s="30" t="s">
        <v>299</v>
      </c>
      <c r="C4" s="30" t="s">
        <v>232</v>
      </c>
      <c r="D4" s="30" t="s">
        <v>235</v>
      </c>
      <c r="E4" s="30" t="s">
        <v>300</v>
      </c>
      <c r="F4" s="45" t="s">
        <v>197</v>
      </c>
      <c r="G4" s="45" t="s">
        <v>198</v>
      </c>
    </row>
    <row r="5" spans="1:13" s="4" customFormat="1" ht="10.199999999999999" x14ac:dyDescent="0.2">
      <c r="A5" s="64">
        <v>1</v>
      </c>
      <c r="B5" s="64">
        <v>2</v>
      </c>
      <c r="C5" s="64">
        <v>3</v>
      </c>
      <c r="D5" s="64">
        <v>4</v>
      </c>
      <c r="E5" s="64">
        <v>5</v>
      </c>
      <c r="F5" s="64" t="s">
        <v>114</v>
      </c>
      <c r="G5" s="64" t="s">
        <v>115</v>
      </c>
    </row>
    <row r="6" spans="1:13" x14ac:dyDescent="0.25">
      <c r="A6" s="7" t="s">
        <v>120</v>
      </c>
      <c r="B6" s="7"/>
      <c r="C6" s="7"/>
      <c r="D6" s="7"/>
      <c r="E6" s="7"/>
      <c r="F6" s="7"/>
      <c r="G6" s="7"/>
    </row>
    <row r="7" spans="1:13" ht="15.6" x14ac:dyDescent="0.3">
      <c r="A7" s="58" t="s">
        <v>166</v>
      </c>
      <c r="B7" s="71">
        <f>B8</f>
        <v>168531.42</v>
      </c>
      <c r="C7" s="71">
        <f t="shared" ref="C7:E7" si="0">C8</f>
        <v>208242</v>
      </c>
      <c r="D7" s="71">
        <f t="shared" si="0"/>
        <v>208242</v>
      </c>
      <c r="E7" s="71">
        <f t="shared" si="0"/>
        <v>75519</v>
      </c>
      <c r="F7" s="151">
        <f>IFERROR(E7/B7*100,"-")</f>
        <v>44.810041949447758</v>
      </c>
      <c r="G7" s="151">
        <f>IFERROR(E7/D7*100,"-")</f>
        <v>36.265018584147292</v>
      </c>
      <c r="I7" s="133" t="s">
        <v>287</v>
      </c>
      <c r="J7" s="134"/>
      <c r="K7" s="134"/>
      <c r="L7" s="134"/>
      <c r="M7" s="134"/>
    </row>
    <row r="8" spans="1:13" ht="15.6" x14ac:dyDescent="0.3">
      <c r="A8" s="59" t="s">
        <v>154</v>
      </c>
      <c r="B8" s="178">
        <v>168531.42</v>
      </c>
      <c r="C8" s="140">
        <v>208242</v>
      </c>
      <c r="D8" s="140">
        <v>208242</v>
      </c>
      <c r="E8" s="140">
        <v>75519</v>
      </c>
      <c r="F8" s="152">
        <f t="shared" ref="F8:F23" si="1">IFERROR(E8/B8*100,"-")</f>
        <v>44.810041949447758</v>
      </c>
      <c r="G8" s="152">
        <f t="shared" ref="G8:G23" si="2">IFERROR(E8/D8*100,"-")</f>
        <v>36.265018584147292</v>
      </c>
      <c r="I8" s="133" t="s">
        <v>288</v>
      </c>
      <c r="J8" s="134"/>
      <c r="K8" s="134"/>
      <c r="L8" s="134"/>
      <c r="M8" s="134"/>
    </row>
    <row r="9" spans="1:13" ht="13.8" x14ac:dyDescent="0.3">
      <c r="A9" s="58" t="s">
        <v>167</v>
      </c>
      <c r="B9" s="71">
        <f>B10</f>
        <v>3500500.1</v>
      </c>
      <c r="C9" s="71">
        <f t="shared" ref="C9:E9" si="3">C10</f>
        <v>7371996</v>
      </c>
      <c r="D9" s="71">
        <f t="shared" si="3"/>
        <v>7371996</v>
      </c>
      <c r="E9" s="71">
        <f t="shared" si="3"/>
        <v>4578587.12</v>
      </c>
      <c r="F9" s="151">
        <f t="shared" si="1"/>
        <v>130.79808567924337</v>
      </c>
      <c r="G9" s="151">
        <f t="shared" si="2"/>
        <v>62.107835110057032</v>
      </c>
      <c r="I9" s="135" t="s">
        <v>289</v>
      </c>
    </row>
    <row r="10" spans="1:13" x14ac:dyDescent="0.25">
      <c r="A10" s="59" t="s">
        <v>161</v>
      </c>
      <c r="B10" s="140">
        <f>3500500.11-0.01</f>
        <v>3500500.1</v>
      </c>
      <c r="C10" s="140">
        <v>7371996</v>
      </c>
      <c r="D10" s="140">
        <v>7371996</v>
      </c>
      <c r="E10" s="140">
        <v>4578587.12</v>
      </c>
      <c r="F10" s="152">
        <f t="shared" si="1"/>
        <v>130.79808567924337</v>
      </c>
      <c r="G10" s="152">
        <f t="shared" si="2"/>
        <v>62.107835110057032</v>
      </c>
    </row>
    <row r="11" spans="1:13" x14ac:dyDescent="0.25">
      <c r="A11" s="58" t="s">
        <v>168</v>
      </c>
      <c r="B11" s="71">
        <f>B12+B13</f>
        <v>12018730.26</v>
      </c>
      <c r="C11" s="71">
        <f t="shared" ref="C11:E11" si="4">C12+C13</f>
        <v>16115746</v>
      </c>
      <c r="D11" s="71">
        <f t="shared" si="4"/>
        <v>16115746</v>
      </c>
      <c r="E11" s="71">
        <f t="shared" si="4"/>
        <v>16036942.609999999</v>
      </c>
      <c r="F11" s="151">
        <f t="shared" si="1"/>
        <v>133.43291897791539</v>
      </c>
      <c r="G11" s="151">
        <f t="shared" si="2"/>
        <v>99.511016182558336</v>
      </c>
    </row>
    <row r="12" spans="1:13" x14ac:dyDescent="0.25">
      <c r="A12" s="59" t="s">
        <v>157</v>
      </c>
      <c r="B12" s="178">
        <v>11355116.26</v>
      </c>
      <c r="C12" s="140">
        <v>15452132</v>
      </c>
      <c r="D12" s="140">
        <v>15452132</v>
      </c>
      <c r="E12" s="140">
        <v>15373328.609999999</v>
      </c>
      <c r="F12" s="152">
        <f t="shared" si="1"/>
        <v>135.38680061035325</v>
      </c>
      <c r="G12" s="152">
        <f t="shared" si="2"/>
        <v>99.490016070274308</v>
      </c>
    </row>
    <row r="13" spans="1:13" x14ac:dyDescent="0.25">
      <c r="A13" s="59" t="s">
        <v>160</v>
      </c>
      <c r="B13" s="140">
        <v>663614</v>
      </c>
      <c r="C13" s="140">
        <v>663614</v>
      </c>
      <c r="D13" s="140">
        <v>663614</v>
      </c>
      <c r="E13" s="140">
        <v>663614</v>
      </c>
      <c r="F13" s="152">
        <f t="shared" si="1"/>
        <v>100</v>
      </c>
      <c r="G13" s="152">
        <f t="shared" si="2"/>
        <v>100</v>
      </c>
    </row>
    <row r="14" spans="1:13" x14ac:dyDescent="0.25">
      <c r="A14" s="58" t="s">
        <v>169</v>
      </c>
      <c r="B14" s="71">
        <f>B15+B16</f>
        <v>10836441.76</v>
      </c>
      <c r="C14" s="71">
        <f t="shared" ref="C14:E14" si="5">C15+C16</f>
        <v>5383377</v>
      </c>
      <c r="D14" s="71">
        <f t="shared" si="5"/>
        <v>5383377</v>
      </c>
      <c r="E14" s="71">
        <f t="shared" si="5"/>
        <v>5205950.21</v>
      </c>
      <c r="F14" s="151">
        <f t="shared" si="1"/>
        <v>48.041140489643531</v>
      </c>
      <c r="G14" s="151">
        <f t="shared" si="2"/>
        <v>96.704173049741826</v>
      </c>
    </row>
    <row r="15" spans="1:13" x14ac:dyDescent="0.25">
      <c r="A15" s="59" t="s">
        <v>158</v>
      </c>
      <c r="B15" s="178">
        <v>6982208.4699999997</v>
      </c>
      <c r="C15" s="140">
        <v>1993803</v>
      </c>
      <c r="D15" s="140">
        <v>1993803</v>
      </c>
      <c r="E15" s="140">
        <v>1946788.62</v>
      </c>
      <c r="F15" s="152">
        <f t="shared" si="1"/>
        <v>27.882132542513443</v>
      </c>
      <c r="G15" s="152">
        <f t="shared" si="2"/>
        <v>97.641974658479299</v>
      </c>
    </row>
    <row r="16" spans="1:13" x14ac:dyDescent="0.25">
      <c r="A16" s="59" t="s">
        <v>159</v>
      </c>
      <c r="B16" s="178">
        <f>3853779.64+453.65</f>
        <v>3854233.29</v>
      </c>
      <c r="C16" s="140">
        <v>3389574</v>
      </c>
      <c r="D16" s="140">
        <v>3389574</v>
      </c>
      <c r="E16" s="140">
        <v>3259161.59</v>
      </c>
      <c r="F16" s="152">
        <f t="shared" si="1"/>
        <v>84.560568724681417</v>
      </c>
      <c r="G16" s="152">
        <f t="shared" si="2"/>
        <v>96.152542767911243</v>
      </c>
    </row>
    <row r="17" spans="1:7" x14ac:dyDescent="0.25">
      <c r="A17" s="58" t="s">
        <v>203</v>
      </c>
      <c r="B17" s="71">
        <f>B18</f>
        <v>48941.49</v>
      </c>
      <c r="C17" s="71">
        <f t="shared" ref="C17:E17" si="6">C18</f>
        <v>50000</v>
      </c>
      <c r="D17" s="71">
        <f t="shared" si="6"/>
        <v>50000</v>
      </c>
      <c r="E17" s="71">
        <f t="shared" si="6"/>
        <v>49428.06</v>
      </c>
      <c r="F17" s="151">
        <f t="shared" si="1"/>
        <v>100.99418714060403</v>
      </c>
      <c r="G17" s="151">
        <f t="shared" si="2"/>
        <v>98.85611999999999</v>
      </c>
    </row>
    <row r="18" spans="1:7" x14ac:dyDescent="0.25">
      <c r="A18" s="59" t="s">
        <v>202</v>
      </c>
      <c r="B18" s="140">
        <v>48941.49</v>
      </c>
      <c r="C18" s="140">
        <v>50000</v>
      </c>
      <c r="D18" s="140">
        <v>50000</v>
      </c>
      <c r="E18" s="140">
        <v>49428.06</v>
      </c>
      <c r="F18" s="152">
        <f t="shared" si="1"/>
        <v>100.99418714060403</v>
      </c>
      <c r="G18" s="152">
        <f t="shared" si="2"/>
        <v>98.85611999999999</v>
      </c>
    </row>
    <row r="19" spans="1:7" x14ac:dyDescent="0.25">
      <c r="A19" s="58" t="s">
        <v>227</v>
      </c>
      <c r="B19" s="71">
        <f>B20+B21</f>
        <v>9112.3799999999992</v>
      </c>
      <c r="C19" s="71">
        <f t="shared" ref="C19:E19" si="7">C20+C21</f>
        <v>11500</v>
      </c>
      <c r="D19" s="71">
        <f t="shared" si="7"/>
        <v>11500</v>
      </c>
      <c r="E19" s="71">
        <f t="shared" si="7"/>
        <v>5755.08</v>
      </c>
      <c r="F19" s="151">
        <f t="shared" si="1"/>
        <v>63.156716467048135</v>
      </c>
      <c r="G19" s="151">
        <f t="shared" si="2"/>
        <v>50.04417391304348</v>
      </c>
    </row>
    <row r="20" spans="1:7" x14ac:dyDescent="0.25">
      <c r="A20" s="59" t="s">
        <v>155</v>
      </c>
      <c r="B20" s="140">
        <v>9112.3799999999992</v>
      </c>
      <c r="C20" s="140">
        <v>11500</v>
      </c>
      <c r="D20" s="140">
        <v>11500</v>
      </c>
      <c r="E20" s="140">
        <v>5755.08</v>
      </c>
      <c r="F20" s="152">
        <f t="shared" si="1"/>
        <v>63.156716467048135</v>
      </c>
      <c r="G20" s="152">
        <f t="shared" si="2"/>
        <v>50.04417391304348</v>
      </c>
    </row>
    <row r="21" spans="1:7" x14ac:dyDescent="0.25">
      <c r="A21" s="59" t="s">
        <v>170</v>
      </c>
      <c r="B21" s="139">
        <v>0</v>
      </c>
      <c r="C21" s="139">
        <v>0</v>
      </c>
      <c r="D21" s="139">
        <v>0</v>
      </c>
      <c r="E21" s="139">
        <v>0</v>
      </c>
      <c r="F21" s="152" t="str">
        <f t="shared" si="1"/>
        <v>-</v>
      </c>
      <c r="G21" s="152" t="str">
        <f t="shared" si="2"/>
        <v>-</v>
      </c>
    </row>
    <row r="22" spans="1:7" x14ac:dyDescent="0.25">
      <c r="A22" s="59"/>
      <c r="B22" s="11"/>
      <c r="C22" s="11"/>
      <c r="D22" s="11"/>
      <c r="E22" s="11"/>
      <c r="F22" s="152"/>
      <c r="G22" s="152"/>
    </row>
    <row r="23" spans="1:7" x14ac:dyDescent="0.25">
      <c r="A23" s="68" t="s">
        <v>19</v>
      </c>
      <c r="B23" s="69">
        <f>B7+B9+B11+B14+B17+B19</f>
        <v>26582257.409999996</v>
      </c>
      <c r="C23" s="69">
        <f t="shared" ref="C23:E23" si="8">C7+C9+C11+C14+C17+C19</f>
        <v>29140861</v>
      </c>
      <c r="D23" s="69">
        <f t="shared" si="8"/>
        <v>29140861</v>
      </c>
      <c r="E23" s="69">
        <f t="shared" si="8"/>
        <v>25952182.079999998</v>
      </c>
      <c r="F23" s="128">
        <f t="shared" si="1"/>
        <v>97.629714736856883</v>
      </c>
      <c r="G23" s="128">
        <f t="shared" si="2"/>
        <v>89.057705192718899</v>
      </c>
    </row>
    <row r="24" spans="1:7" s="5" customFormat="1" x14ac:dyDescent="0.25">
      <c r="B24" s="103"/>
      <c r="C24" s="103"/>
      <c r="D24" s="103"/>
      <c r="E24" s="103"/>
      <c r="F24" s="107"/>
      <c r="G24" s="107"/>
    </row>
    <row r="25" spans="1:7" x14ac:dyDescent="0.25">
      <c r="B25" s="86"/>
      <c r="C25" s="86"/>
      <c r="D25" s="86"/>
      <c r="E25" s="86"/>
      <c r="F25" s="53"/>
      <c r="G25" s="53"/>
    </row>
    <row r="26" spans="1:7" x14ac:dyDescent="0.25">
      <c r="B26" s="86"/>
      <c r="C26" s="86"/>
      <c r="D26" s="86"/>
      <c r="E26" s="86"/>
      <c r="F26" s="108"/>
      <c r="G26" s="108"/>
    </row>
    <row r="27" spans="1:7" x14ac:dyDescent="0.25">
      <c r="A27" s="7" t="s">
        <v>121</v>
      </c>
      <c r="B27" s="106"/>
      <c r="C27" s="106"/>
      <c r="D27" s="106"/>
      <c r="E27" s="106"/>
      <c r="F27" s="61"/>
      <c r="G27" s="61"/>
    </row>
    <row r="28" spans="1:7" x14ac:dyDescent="0.25">
      <c r="A28" s="58" t="s">
        <v>166</v>
      </c>
      <c r="B28" s="143">
        <f>B29</f>
        <v>168531.42</v>
      </c>
      <c r="C28" s="143">
        <f t="shared" ref="C28:E28" si="9">C29</f>
        <v>208242</v>
      </c>
      <c r="D28" s="143">
        <f t="shared" si="9"/>
        <v>208242</v>
      </c>
      <c r="E28" s="143">
        <f t="shared" si="9"/>
        <v>75519</v>
      </c>
      <c r="F28" s="151">
        <f t="shared" ref="F28:F46" si="10">IFERROR(E28/B28*100,"-")</f>
        <v>44.810041949447758</v>
      </c>
      <c r="G28" s="151">
        <f t="shared" ref="G28:G46" si="11">IFERROR(E28/D28*100,"-")</f>
        <v>36.265018584147292</v>
      </c>
    </row>
    <row r="29" spans="1:7" x14ac:dyDescent="0.25">
      <c r="A29" s="59" t="s">
        <v>154</v>
      </c>
      <c r="B29" s="146">
        <v>168531.42</v>
      </c>
      <c r="C29" s="146">
        <v>208242</v>
      </c>
      <c r="D29" s="146">
        <v>208242</v>
      </c>
      <c r="E29" s="146">
        <v>75519</v>
      </c>
      <c r="F29" s="152">
        <f t="shared" si="10"/>
        <v>44.810041949447758</v>
      </c>
      <c r="G29" s="152">
        <f t="shared" si="11"/>
        <v>36.265018584147292</v>
      </c>
    </row>
    <row r="30" spans="1:7" x14ac:dyDescent="0.25">
      <c r="A30" s="58" t="s">
        <v>167</v>
      </c>
      <c r="B30" s="143">
        <f>B31</f>
        <v>3242493.66</v>
      </c>
      <c r="C30" s="143">
        <f t="shared" ref="C30:E30" si="12">C31</f>
        <v>6551158</v>
      </c>
      <c r="D30" s="143">
        <f t="shared" si="12"/>
        <v>6551158</v>
      </c>
      <c r="E30" s="143">
        <f t="shared" si="12"/>
        <v>4578587.12</v>
      </c>
      <c r="F30" s="151">
        <f t="shared" si="10"/>
        <v>141.20573854876866</v>
      </c>
      <c r="G30" s="151">
        <f t="shared" si="11"/>
        <v>69.889737356357458</v>
      </c>
    </row>
    <row r="31" spans="1:7" x14ac:dyDescent="0.25">
      <c r="A31" s="59" t="s">
        <v>161</v>
      </c>
      <c r="B31" s="146">
        <v>3242493.66</v>
      </c>
      <c r="C31" s="146">
        <v>6551158</v>
      </c>
      <c r="D31" s="146">
        <v>6551158</v>
      </c>
      <c r="E31" s="146">
        <v>4578587.12</v>
      </c>
      <c r="F31" s="152">
        <f t="shared" si="10"/>
        <v>141.20573854876866</v>
      </c>
      <c r="G31" s="152">
        <f t="shared" si="11"/>
        <v>69.889737356357458</v>
      </c>
    </row>
    <row r="32" spans="1:7" x14ac:dyDescent="0.25">
      <c r="A32" s="58" t="s">
        <v>168</v>
      </c>
      <c r="B32" s="143">
        <f>B33+B34</f>
        <v>13914362.1</v>
      </c>
      <c r="C32" s="143">
        <f t="shared" ref="C32:E32" si="13">C33+C34</f>
        <v>15435986</v>
      </c>
      <c r="D32" s="143">
        <f t="shared" si="13"/>
        <v>15435986</v>
      </c>
      <c r="E32" s="143">
        <f t="shared" si="13"/>
        <v>15512732.01</v>
      </c>
      <c r="F32" s="151">
        <f t="shared" si="10"/>
        <v>111.48719501844788</v>
      </c>
      <c r="G32" s="151">
        <f t="shared" si="11"/>
        <v>100.49718890649422</v>
      </c>
    </row>
    <row r="33" spans="1:7" x14ac:dyDescent="0.25">
      <c r="A33" s="59" t="s">
        <v>157</v>
      </c>
      <c r="B33" s="146">
        <v>13644260.43</v>
      </c>
      <c r="C33" s="146">
        <v>15256663</v>
      </c>
      <c r="D33" s="146">
        <v>15256663</v>
      </c>
      <c r="E33" s="146">
        <v>15327317.15</v>
      </c>
      <c r="F33" s="152">
        <f t="shared" si="10"/>
        <v>112.33527261250028</v>
      </c>
      <c r="G33" s="152">
        <f t="shared" si="11"/>
        <v>100.46310356334148</v>
      </c>
    </row>
    <row r="34" spans="1:7" x14ac:dyDescent="0.25">
      <c r="A34" s="59" t="s">
        <v>160</v>
      </c>
      <c r="B34" s="146">
        <v>270101.67</v>
      </c>
      <c r="C34" s="146">
        <v>179323</v>
      </c>
      <c r="D34" s="146">
        <v>179323</v>
      </c>
      <c r="E34" s="146">
        <v>185414.86</v>
      </c>
      <c r="F34" s="152">
        <f t="shared" si="10"/>
        <v>68.646321216747751</v>
      </c>
      <c r="G34" s="152">
        <f t="shared" si="11"/>
        <v>103.39714370158875</v>
      </c>
    </row>
    <row r="35" spans="1:7" x14ac:dyDescent="0.25">
      <c r="A35" s="58" t="s">
        <v>169</v>
      </c>
      <c r="B35" s="143">
        <f>B36+B37</f>
        <v>10893178.219999999</v>
      </c>
      <c r="C35" s="143">
        <f t="shared" ref="C35:E35" si="14">C36+C37</f>
        <v>3157865</v>
      </c>
      <c r="D35" s="143">
        <f t="shared" si="14"/>
        <v>3157865</v>
      </c>
      <c r="E35" s="143">
        <f t="shared" si="14"/>
        <v>3154157.91</v>
      </c>
      <c r="F35" s="151">
        <f t="shared" si="10"/>
        <v>28.95535027792835</v>
      </c>
      <c r="G35" s="151">
        <f t="shared" si="11"/>
        <v>99.882607711222619</v>
      </c>
    </row>
    <row r="36" spans="1:7" x14ac:dyDescent="0.25">
      <c r="A36" s="59" t="s">
        <v>158</v>
      </c>
      <c r="B36" s="146">
        <v>5152486.3899999997</v>
      </c>
      <c r="C36" s="146">
        <v>1993803</v>
      </c>
      <c r="D36" s="146">
        <v>1993803</v>
      </c>
      <c r="E36" s="146">
        <v>1946788.62</v>
      </c>
      <c r="F36" s="152">
        <f t="shared" si="10"/>
        <v>37.783479133071523</v>
      </c>
      <c r="G36" s="152">
        <f t="shared" si="11"/>
        <v>97.641974658479299</v>
      </c>
    </row>
    <row r="37" spans="1:7" x14ac:dyDescent="0.25">
      <c r="A37" s="59" t="s">
        <v>159</v>
      </c>
      <c r="B37" s="146">
        <v>5740691.8300000001</v>
      </c>
      <c r="C37" s="146">
        <v>1164062</v>
      </c>
      <c r="D37" s="146">
        <v>1164062</v>
      </c>
      <c r="E37" s="146">
        <v>1207369.29</v>
      </c>
      <c r="F37" s="152">
        <f t="shared" si="10"/>
        <v>21.031773273222367</v>
      </c>
      <c r="G37" s="152">
        <f t="shared" si="11"/>
        <v>103.72035939666443</v>
      </c>
    </row>
    <row r="38" spans="1:7" x14ac:dyDescent="0.25">
      <c r="A38" s="58" t="s">
        <v>203</v>
      </c>
      <c r="B38" s="143">
        <f>B39</f>
        <v>48941.49</v>
      </c>
      <c r="C38" s="143">
        <f t="shared" ref="C38:E38" si="15">C39</f>
        <v>50000</v>
      </c>
      <c r="D38" s="143">
        <f t="shared" si="15"/>
        <v>50000</v>
      </c>
      <c r="E38" s="143">
        <f t="shared" si="15"/>
        <v>49428.06</v>
      </c>
      <c r="F38" s="151">
        <f t="shared" si="10"/>
        <v>100.99418714060403</v>
      </c>
      <c r="G38" s="151">
        <f t="shared" si="11"/>
        <v>98.85611999999999</v>
      </c>
    </row>
    <row r="39" spans="1:7" x14ac:dyDescent="0.25">
      <c r="A39" s="59" t="s">
        <v>202</v>
      </c>
      <c r="B39" s="146">
        <v>48941.49</v>
      </c>
      <c r="C39" s="146">
        <v>50000</v>
      </c>
      <c r="D39" s="146">
        <v>50000</v>
      </c>
      <c r="E39" s="146">
        <v>49428.06</v>
      </c>
      <c r="F39" s="152">
        <f t="shared" si="10"/>
        <v>100.99418714060403</v>
      </c>
      <c r="G39" s="152">
        <f t="shared" si="11"/>
        <v>98.85611999999999</v>
      </c>
    </row>
    <row r="40" spans="1:7" x14ac:dyDescent="0.25">
      <c r="A40" s="58" t="s">
        <v>227</v>
      </c>
      <c r="B40" s="143">
        <f>B41+B42</f>
        <v>9112.3799999999992</v>
      </c>
      <c r="C40" s="143">
        <f t="shared" ref="C40:E40" si="16">C41+C42</f>
        <v>11500</v>
      </c>
      <c r="D40" s="143">
        <f t="shared" si="16"/>
        <v>11500</v>
      </c>
      <c r="E40" s="143">
        <f t="shared" si="16"/>
        <v>5755.08</v>
      </c>
      <c r="F40" s="151">
        <f t="shared" si="10"/>
        <v>63.156716467048135</v>
      </c>
      <c r="G40" s="151">
        <f t="shared" si="11"/>
        <v>50.04417391304348</v>
      </c>
    </row>
    <row r="41" spans="1:7" x14ac:dyDescent="0.25">
      <c r="A41" s="59" t="s">
        <v>155</v>
      </c>
      <c r="B41" s="146">
        <v>9112.3799999999992</v>
      </c>
      <c r="C41" s="146">
        <v>11500</v>
      </c>
      <c r="D41" s="146">
        <v>11500</v>
      </c>
      <c r="E41" s="146">
        <v>5755.08</v>
      </c>
      <c r="F41" s="152">
        <f t="shared" si="10"/>
        <v>63.156716467048135</v>
      </c>
      <c r="G41" s="152">
        <f t="shared" si="11"/>
        <v>50.04417391304348</v>
      </c>
    </row>
    <row r="42" spans="1:7" x14ac:dyDescent="0.25">
      <c r="A42" s="59" t="s">
        <v>170</v>
      </c>
      <c r="B42" s="23">
        <v>0</v>
      </c>
      <c r="C42" s="23">
        <v>0</v>
      </c>
      <c r="D42" s="23">
        <v>0</v>
      </c>
      <c r="E42" s="23">
        <v>0</v>
      </c>
      <c r="F42" s="152" t="str">
        <f t="shared" si="10"/>
        <v>-</v>
      </c>
      <c r="G42" s="152" t="str">
        <f t="shared" si="11"/>
        <v>-</v>
      </c>
    </row>
    <row r="43" spans="1:7" x14ac:dyDescent="0.25">
      <c r="A43" s="58" t="s">
        <v>171</v>
      </c>
      <c r="B43" s="143">
        <f>B44</f>
        <v>0</v>
      </c>
      <c r="C43" s="143">
        <f t="shared" ref="C43:E43" si="17">C44</f>
        <v>0</v>
      </c>
      <c r="D43" s="143">
        <f t="shared" si="17"/>
        <v>0</v>
      </c>
      <c r="E43" s="143">
        <f t="shared" si="17"/>
        <v>0</v>
      </c>
      <c r="F43" s="151" t="str">
        <f t="shared" si="10"/>
        <v>-</v>
      </c>
      <c r="G43" s="151" t="str">
        <f t="shared" si="11"/>
        <v>-</v>
      </c>
    </row>
    <row r="44" spans="1:7" x14ac:dyDescent="0.25">
      <c r="A44" s="59" t="s">
        <v>156</v>
      </c>
      <c r="B44" s="23"/>
      <c r="C44" s="23"/>
      <c r="D44" s="23"/>
      <c r="E44" s="23"/>
      <c r="F44" s="152" t="str">
        <f t="shared" si="10"/>
        <v>-</v>
      </c>
      <c r="G44" s="152" t="str">
        <f t="shared" si="11"/>
        <v>-</v>
      </c>
    </row>
    <row r="45" spans="1:7" x14ac:dyDescent="0.25">
      <c r="A45" s="59"/>
      <c r="B45" s="145"/>
      <c r="C45" s="145"/>
      <c r="D45" s="145"/>
      <c r="E45" s="145"/>
      <c r="F45" s="152"/>
      <c r="G45" s="152"/>
    </row>
    <row r="46" spans="1:7" x14ac:dyDescent="0.25">
      <c r="A46" s="68" t="s">
        <v>102</v>
      </c>
      <c r="B46" s="148">
        <f>B28+B30+B32+B35+B38+B40+B43</f>
        <v>28276619.269999996</v>
      </c>
      <c r="C46" s="148">
        <f t="shared" ref="C46:E46" si="18">C28+C30+C32+C35+C38+C40+C43</f>
        <v>25414751</v>
      </c>
      <c r="D46" s="148">
        <f t="shared" si="18"/>
        <v>25414751</v>
      </c>
      <c r="E46" s="148">
        <f t="shared" si="18"/>
        <v>23376179.179999996</v>
      </c>
      <c r="F46" s="128">
        <f t="shared" si="10"/>
        <v>82.669639382247126</v>
      </c>
      <c r="G46" s="128">
        <f t="shared" si="11"/>
        <v>91.978784997736142</v>
      </c>
    </row>
    <row r="48" spans="1:7" x14ac:dyDescent="0.25">
      <c r="B48" s="86"/>
      <c r="C48" s="86"/>
      <c r="D48" s="86"/>
      <c r="E48" s="86"/>
      <c r="F48" s="86"/>
      <c r="G48" s="86"/>
    </row>
  </sheetData>
  <mergeCells count="1">
    <mergeCell ref="A2:G2"/>
  </mergeCells>
  <conditionalFormatting sqref="B8:E8">
    <cfRule type="containsBlanks" dxfId="30" priority="13">
      <formula>LEN(TRIM(B8))=0</formula>
    </cfRule>
  </conditionalFormatting>
  <conditionalFormatting sqref="B10:E10">
    <cfRule type="containsBlanks" dxfId="29" priority="12">
      <formula>LEN(TRIM(B10))=0</formula>
    </cfRule>
  </conditionalFormatting>
  <conditionalFormatting sqref="B12:E13">
    <cfRule type="containsBlanks" dxfId="28" priority="11">
      <formula>LEN(TRIM(B12))=0</formula>
    </cfRule>
  </conditionalFormatting>
  <conditionalFormatting sqref="B15:E16">
    <cfRule type="containsBlanks" dxfId="27" priority="10">
      <formula>LEN(TRIM(B15))=0</formula>
    </cfRule>
  </conditionalFormatting>
  <conditionalFormatting sqref="B18:E18">
    <cfRule type="containsBlanks" dxfId="26" priority="9">
      <formula>LEN(TRIM(B18))=0</formula>
    </cfRule>
  </conditionalFormatting>
  <conditionalFormatting sqref="B20:E21">
    <cfRule type="containsBlanks" dxfId="25" priority="8">
      <formula>LEN(TRIM(B20))=0</formula>
    </cfRule>
  </conditionalFormatting>
  <conditionalFormatting sqref="B29:E29">
    <cfRule type="containsBlanks" dxfId="24" priority="7">
      <formula>LEN(TRIM(B29))=0</formula>
    </cfRule>
  </conditionalFormatting>
  <conditionalFormatting sqref="B31:E31">
    <cfRule type="containsBlanks" dxfId="23" priority="6">
      <formula>LEN(TRIM(B31))=0</formula>
    </cfRule>
  </conditionalFormatting>
  <conditionalFormatting sqref="B33:E34">
    <cfRule type="containsBlanks" dxfId="22" priority="5">
      <formula>LEN(TRIM(B33))=0</formula>
    </cfRule>
  </conditionalFormatting>
  <conditionalFormatting sqref="B36:E37">
    <cfRule type="containsBlanks" dxfId="21" priority="4">
      <formula>LEN(TRIM(B36))=0</formula>
    </cfRule>
  </conditionalFormatting>
  <conditionalFormatting sqref="B39:E39">
    <cfRule type="containsBlanks" dxfId="20" priority="3">
      <formula>LEN(TRIM(B39))=0</formula>
    </cfRule>
  </conditionalFormatting>
  <conditionalFormatting sqref="B41:E42">
    <cfRule type="containsBlanks" dxfId="19" priority="2">
      <formula>LEN(TRIM(B41))=0</formula>
    </cfRule>
  </conditionalFormatting>
  <conditionalFormatting sqref="B44:E44">
    <cfRule type="containsBlanks" dxfId="18" priority="1">
      <formula>LEN(TRIM(B44))=0</formula>
    </cfRule>
  </conditionalFormatting>
  <pageMargins left="0.19685039370078741" right="0.19685039370078741" top="0.39370078740157483" bottom="0.39370078740157483" header="0.19685039370078741" footer="0.19685039370078741"/>
  <pageSetup paperSize="9" scale="88" firstPageNumber="7" orientation="landscape" useFirstPageNumber="1" r:id="rId1"/>
  <headerFoot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0"/>
  <sheetViews>
    <sheetView showGridLines="0" zoomScaleNormal="100" workbookViewId="0">
      <selection activeCell="I1" sqref="I1:O1048576"/>
    </sheetView>
  </sheetViews>
  <sheetFormatPr defaultColWidth="9.109375" defaultRowHeight="13.2" x14ac:dyDescent="0.25"/>
  <cols>
    <col min="1" max="1" width="100.109375" style="1" customWidth="1"/>
    <col min="2" max="2" width="16.6640625" style="1" customWidth="1"/>
    <col min="3" max="3" width="15.33203125" style="1" bestFit="1" customWidth="1"/>
    <col min="4" max="4" width="15.88671875" style="1" bestFit="1" customWidth="1"/>
    <col min="5" max="5" width="16" style="1" customWidth="1"/>
    <col min="6" max="6" width="9.109375" style="1" bestFit="1" customWidth="1"/>
    <col min="7" max="7" width="8.5546875" style="1" bestFit="1" customWidth="1"/>
    <col min="8" max="8" width="9.109375" style="1"/>
    <col min="9" max="15" width="0" style="1" hidden="1" customWidth="1"/>
    <col min="16" max="16384" width="9.109375" style="1"/>
  </cols>
  <sheetData>
    <row r="1" spans="1:13" s="3" customFormat="1" ht="13.5" customHeight="1" x14ac:dyDescent="0.3">
      <c r="A1" s="188" t="s">
        <v>122</v>
      </c>
      <c r="B1" s="188"/>
      <c r="C1" s="188"/>
      <c r="D1" s="188"/>
      <c r="E1" s="188"/>
      <c r="F1" s="188"/>
      <c r="G1" s="188"/>
    </row>
    <row r="2" spans="1:13" ht="3.75" customHeight="1" x14ac:dyDescent="0.25">
      <c r="A2" s="54"/>
      <c r="B2" s="54"/>
      <c r="C2" s="54"/>
      <c r="D2" s="54"/>
      <c r="E2" s="54"/>
      <c r="F2" s="54"/>
      <c r="G2" s="54"/>
    </row>
    <row r="3" spans="1:13" ht="39.6" x14ac:dyDescent="0.25">
      <c r="A3" s="66" t="s">
        <v>123</v>
      </c>
      <c r="B3" s="30" t="s">
        <v>299</v>
      </c>
      <c r="C3" s="30" t="s">
        <v>232</v>
      </c>
      <c r="D3" s="30" t="s">
        <v>235</v>
      </c>
      <c r="E3" s="30" t="s">
        <v>300</v>
      </c>
      <c r="F3" s="45" t="s">
        <v>197</v>
      </c>
      <c r="G3" s="45" t="s">
        <v>198</v>
      </c>
    </row>
    <row r="4" spans="1:13" s="4" customFormat="1" ht="8.25" customHeight="1" x14ac:dyDescent="0.2">
      <c r="A4" s="64">
        <v>1</v>
      </c>
      <c r="B4" s="64">
        <v>2</v>
      </c>
      <c r="C4" s="64">
        <v>3</v>
      </c>
      <c r="D4" s="64">
        <v>4</v>
      </c>
      <c r="E4" s="64">
        <v>5</v>
      </c>
      <c r="F4" s="64" t="s">
        <v>114</v>
      </c>
      <c r="G4" s="64" t="s">
        <v>115</v>
      </c>
    </row>
    <row r="5" spans="1:13" x14ac:dyDescent="0.25">
      <c r="A5" s="7" t="s">
        <v>129</v>
      </c>
      <c r="B5" s="7"/>
      <c r="C5" s="7"/>
      <c r="D5" s="7"/>
      <c r="E5" s="7"/>
      <c r="F5" s="7"/>
      <c r="G5" s="7"/>
    </row>
    <row r="6" spans="1:13" ht="15.6" x14ac:dyDescent="0.3">
      <c r="A6" s="132" t="s">
        <v>124</v>
      </c>
      <c r="B6" s="155">
        <f>SUM(B7:B11)</f>
        <v>0</v>
      </c>
      <c r="C6" s="155">
        <f t="shared" ref="C6:E6" si="0">SUM(C7:C11)</f>
        <v>0</v>
      </c>
      <c r="D6" s="155">
        <f t="shared" si="0"/>
        <v>0</v>
      </c>
      <c r="E6" s="155">
        <f t="shared" si="0"/>
        <v>0</v>
      </c>
      <c r="F6" s="157" t="str">
        <f>IFERROR(E6/B6*100,"-")</f>
        <v>-</v>
      </c>
      <c r="G6" s="157" t="str">
        <f>IFERROR(E6/D6*100,"-")</f>
        <v>-</v>
      </c>
      <c r="I6" s="133" t="s">
        <v>287</v>
      </c>
      <c r="J6" s="134"/>
      <c r="K6" s="134"/>
      <c r="L6" s="134"/>
      <c r="M6" s="134"/>
    </row>
    <row r="7" spans="1:13" ht="15.6" x14ac:dyDescent="0.3">
      <c r="A7" s="63" t="s">
        <v>172</v>
      </c>
      <c r="B7" s="23"/>
      <c r="C7" s="23"/>
      <c r="D7" s="23"/>
      <c r="E7" s="23"/>
      <c r="F7" s="152" t="str">
        <f t="shared" ref="F7:F38" si="1">IFERROR(E7/B7*100,"-")</f>
        <v>-</v>
      </c>
      <c r="G7" s="152" t="str">
        <f t="shared" ref="G7:G38" si="2">IFERROR(E7/D7*100,"-")</f>
        <v>-</v>
      </c>
      <c r="I7" s="133" t="s">
        <v>288</v>
      </c>
      <c r="J7" s="134"/>
      <c r="K7" s="134"/>
      <c r="L7" s="134"/>
      <c r="M7" s="134"/>
    </row>
    <row r="8" spans="1:13" ht="13.8" x14ac:dyDescent="0.3">
      <c r="A8" s="63" t="s">
        <v>221</v>
      </c>
      <c r="B8" s="23"/>
      <c r="C8" s="23"/>
      <c r="D8" s="23"/>
      <c r="E8" s="23"/>
      <c r="F8" s="152" t="str">
        <f t="shared" si="1"/>
        <v>-</v>
      </c>
      <c r="G8" s="152" t="str">
        <f t="shared" si="2"/>
        <v>-</v>
      </c>
      <c r="I8" s="135" t="s">
        <v>289</v>
      </c>
    </row>
    <row r="9" spans="1:13" x14ac:dyDescent="0.25">
      <c r="A9" s="63" t="s">
        <v>173</v>
      </c>
      <c r="B9" s="23"/>
      <c r="C9" s="23"/>
      <c r="D9" s="23"/>
      <c r="E9" s="23"/>
      <c r="F9" s="152" t="str">
        <f t="shared" si="1"/>
        <v>-</v>
      </c>
      <c r="G9" s="152" t="str">
        <f t="shared" si="2"/>
        <v>-</v>
      </c>
    </row>
    <row r="10" spans="1:13" x14ac:dyDescent="0.25">
      <c r="A10" s="63" t="s">
        <v>174</v>
      </c>
      <c r="B10" s="23"/>
      <c r="C10" s="23"/>
      <c r="D10" s="23"/>
      <c r="E10" s="23"/>
      <c r="F10" s="152" t="str">
        <f t="shared" si="1"/>
        <v>-</v>
      </c>
      <c r="G10" s="152" t="str">
        <f t="shared" si="2"/>
        <v>-</v>
      </c>
    </row>
    <row r="11" spans="1:13" x14ac:dyDescent="0.25">
      <c r="A11" s="63" t="s">
        <v>175</v>
      </c>
      <c r="B11" s="23"/>
      <c r="C11" s="23"/>
      <c r="D11" s="23"/>
      <c r="E11" s="23"/>
      <c r="F11" s="152" t="str">
        <f t="shared" si="1"/>
        <v>-</v>
      </c>
      <c r="G11" s="152" t="str">
        <f t="shared" si="2"/>
        <v>-</v>
      </c>
    </row>
    <row r="12" spans="1:13" x14ac:dyDescent="0.25">
      <c r="A12" s="113" t="s">
        <v>125</v>
      </c>
      <c r="B12" s="155">
        <f>SUM(B13:B16)</f>
        <v>0</v>
      </c>
      <c r="C12" s="155">
        <f t="shared" ref="C12:E12" si="3">SUM(C13:C16)</f>
        <v>0</v>
      </c>
      <c r="D12" s="155">
        <f t="shared" si="3"/>
        <v>0</v>
      </c>
      <c r="E12" s="155">
        <f t="shared" si="3"/>
        <v>0</v>
      </c>
      <c r="F12" s="157" t="str">
        <f t="shared" si="1"/>
        <v>-</v>
      </c>
      <c r="G12" s="157" t="str">
        <f t="shared" si="2"/>
        <v>-</v>
      </c>
    </row>
    <row r="13" spans="1:13" x14ac:dyDescent="0.25">
      <c r="A13" s="63" t="s">
        <v>176</v>
      </c>
      <c r="B13" s="23"/>
      <c r="C13" s="23"/>
      <c r="D13" s="23"/>
      <c r="E13" s="23"/>
      <c r="F13" s="152" t="str">
        <f t="shared" si="1"/>
        <v>-</v>
      </c>
      <c r="G13" s="152" t="str">
        <f t="shared" si="2"/>
        <v>-</v>
      </c>
    </row>
    <row r="14" spans="1:13" x14ac:dyDescent="0.25">
      <c r="A14" s="63" t="s">
        <v>177</v>
      </c>
      <c r="B14" s="23"/>
      <c r="C14" s="23"/>
      <c r="D14" s="23"/>
      <c r="E14" s="23"/>
      <c r="F14" s="152" t="str">
        <f t="shared" si="1"/>
        <v>-</v>
      </c>
      <c r="G14" s="152" t="str">
        <f t="shared" si="2"/>
        <v>-</v>
      </c>
    </row>
    <row r="15" spans="1:13" x14ac:dyDescent="0.25">
      <c r="A15" s="63" t="s">
        <v>178</v>
      </c>
      <c r="B15" s="23"/>
      <c r="C15" s="23"/>
      <c r="D15" s="23"/>
      <c r="E15" s="23"/>
      <c r="F15" s="152" t="str">
        <f t="shared" si="1"/>
        <v>-</v>
      </c>
      <c r="G15" s="152" t="str">
        <f t="shared" si="2"/>
        <v>-</v>
      </c>
    </row>
    <row r="16" spans="1:13" x14ac:dyDescent="0.25">
      <c r="A16" s="63" t="s">
        <v>179</v>
      </c>
      <c r="B16" s="23"/>
      <c r="C16" s="23"/>
      <c r="D16" s="23"/>
      <c r="E16" s="23"/>
      <c r="F16" s="152" t="str">
        <f t="shared" si="1"/>
        <v>-</v>
      </c>
      <c r="G16" s="152" t="str">
        <f t="shared" si="2"/>
        <v>-</v>
      </c>
    </row>
    <row r="17" spans="1:7" x14ac:dyDescent="0.25">
      <c r="A17" s="113" t="s">
        <v>126</v>
      </c>
      <c r="B17" s="155">
        <f>SUM(B18:B23)</f>
        <v>28276619.27</v>
      </c>
      <c r="C17" s="155">
        <f t="shared" ref="C17:E17" si="4">SUM(C18:C23)</f>
        <v>25414751</v>
      </c>
      <c r="D17" s="155">
        <f t="shared" si="4"/>
        <v>25414751</v>
      </c>
      <c r="E17" s="155">
        <f t="shared" si="4"/>
        <v>23376179.18</v>
      </c>
      <c r="F17" s="157">
        <f t="shared" si="1"/>
        <v>82.669639382247126</v>
      </c>
      <c r="G17" s="157">
        <f t="shared" si="2"/>
        <v>91.978784997736156</v>
      </c>
    </row>
    <row r="18" spans="1:7" x14ac:dyDescent="0.25">
      <c r="A18" s="63" t="s">
        <v>180</v>
      </c>
      <c r="B18" s="23"/>
      <c r="C18" s="23"/>
      <c r="D18" s="23"/>
      <c r="E18" s="23"/>
      <c r="F18" s="152" t="str">
        <f t="shared" si="1"/>
        <v>-</v>
      </c>
      <c r="G18" s="152" t="str">
        <f t="shared" si="2"/>
        <v>-</v>
      </c>
    </row>
    <row r="19" spans="1:7" x14ac:dyDescent="0.25">
      <c r="A19" s="63" t="s">
        <v>181</v>
      </c>
      <c r="B19" s="23">
        <v>27163244.02</v>
      </c>
      <c r="C19" s="23">
        <v>24113786</v>
      </c>
      <c r="D19" s="23">
        <v>24113786</v>
      </c>
      <c r="E19" s="23">
        <v>22276779.57</v>
      </c>
      <c r="F19" s="152">
        <f t="shared" si="1"/>
        <v>82.010747882682395</v>
      </c>
      <c r="G19" s="152">
        <f t="shared" si="2"/>
        <v>92.381924472581787</v>
      </c>
    </row>
    <row r="20" spans="1:7" x14ac:dyDescent="0.25">
      <c r="A20" s="63" t="s">
        <v>222</v>
      </c>
      <c r="B20" s="23"/>
      <c r="C20" s="23"/>
      <c r="D20" s="23"/>
      <c r="E20" s="23"/>
      <c r="F20" s="152" t="str">
        <f t="shared" si="1"/>
        <v>-</v>
      </c>
      <c r="G20" s="152" t="str">
        <f t="shared" si="2"/>
        <v>-</v>
      </c>
    </row>
    <row r="21" spans="1:7" s="5" customFormat="1" x14ac:dyDescent="0.25">
      <c r="A21" s="63" t="s">
        <v>182</v>
      </c>
      <c r="B21" s="23"/>
      <c r="C21" s="23"/>
      <c r="D21" s="23"/>
      <c r="E21" s="23"/>
      <c r="F21" s="152" t="str">
        <f t="shared" si="1"/>
        <v>-</v>
      </c>
      <c r="G21" s="152" t="str">
        <f t="shared" si="2"/>
        <v>-</v>
      </c>
    </row>
    <row r="22" spans="1:7" x14ac:dyDescent="0.25">
      <c r="A22" s="63" t="s">
        <v>183</v>
      </c>
      <c r="B22" s="23"/>
      <c r="C22" s="23"/>
      <c r="D22" s="23"/>
      <c r="E22" s="23"/>
      <c r="F22" s="152" t="str">
        <f t="shared" si="1"/>
        <v>-</v>
      </c>
      <c r="G22" s="152" t="str">
        <f t="shared" si="2"/>
        <v>-</v>
      </c>
    </row>
    <row r="23" spans="1:7" x14ac:dyDescent="0.25">
      <c r="A23" s="63" t="s">
        <v>184</v>
      </c>
      <c r="B23" s="23">
        <v>1113375.25</v>
      </c>
      <c r="C23" s="23">
        <v>1300965</v>
      </c>
      <c r="D23" s="23">
        <v>1300965</v>
      </c>
      <c r="E23" s="23">
        <v>1099399.6100000001</v>
      </c>
      <c r="F23" s="152">
        <f t="shared" si="1"/>
        <v>98.744750253789107</v>
      </c>
      <c r="G23" s="152">
        <f t="shared" si="2"/>
        <v>84.506470965783095</v>
      </c>
    </row>
    <row r="24" spans="1:7" x14ac:dyDescent="0.25">
      <c r="A24" s="113" t="s">
        <v>127</v>
      </c>
      <c r="B24" s="155">
        <f>SUM(B25:B31)</f>
        <v>0</v>
      </c>
      <c r="C24" s="155">
        <f t="shared" ref="C24:E24" si="5">SUM(C25:C31)</f>
        <v>0</v>
      </c>
      <c r="D24" s="155">
        <f t="shared" si="5"/>
        <v>0</v>
      </c>
      <c r="E24" s="155">
        <f t="shared" si="5"/>
        <v>0</v>
      </c>
      <c r="F24" s="157" t="str">
        <f t="shared" si="1"/>
        <v>-</v>
      </c>
      <c r="G24" s="157" t="str">
        <f t="shared" si="2"/>
        <v>-</v>
      </c>
    </row>
    <row r="25" spans="1:7" x14ac:dyDescent="0.25">
      <c r="A25" s="63" t="s">
        <v>185</v>
      </c>
      <c r="B25" s="146"/>
      <c r="C25" s="146"/>
      <c r="D25" s="146"/>
      <c r="E25" s="146"/>
      <c r="F25" s="152" t="str">
        <f t="shared" si="1"/>
        <v>-</v>
      </c>
      <c r="G25" s="152" t="str">
        <f t="shared" si="2"/>
        <v>-</v>
      </c>
    </row>
    <row r="26" spans="1:7" x14ac:dyDescent="0.25">
      <c r="A26" s="63" t="s">
        <v>186</v>
      </c>
      <c r="B26" s="23"/>
      <c r="C26" s="23"/>
      <c r="D26" s="23"/>
      <c r="E26" s="23"/>
      <c r="F26" s="152" t="str">
        <f t="shared" si="1"/>
        <v>-</v>
      </c>
      <c r="G26" s="152" t="str">
        <f t="shared" si="2"/>
        <v>-</v>
      </c>
    </row>
    <row r="27" spans="1:7" x14ac:dyDescent="0.25">
      <c r="A27" s="63" t="s">
        <v>187</v>
      </c>
      <c r="B27" s="23"/>
      <c r="C27" s="23"/>
      <c r="D27" s="23"/>
      <c r="E27" s="23"/>
      <c r="F27" s="152" t="str">
        <f t="shared" si="1"/>
        <v>-</v>
      </c>
      <c r="G27" s="152" t="str">
        <f t="shared" si="2"/>
        <v>-</v>
      </c>
    </row>
    <row r="28" spans="1:7" x14ac:dyDescent="0.25">
      <c r="A28" s="63" t="s">
        <v>188</v>
      </c>
      <c r="B28" s="23"/>
      <c r="C28" s="23"/>
      <c r="D28" s="23"/>
      <c r="E28" s="23"/>
      <c r="F28" s="152" t="str">
        <f t="shared" si="1"/>
        <v>-</v>
      </c>
      <c r="G28" s="152" t="str">
        <f t="shared" si="2"/>
        <v>-</v>
      </c>
    </row>
    <row r="29" spans="1:7" x14ac:dyDescent="0.25">
      <c r="A29" s="63" t="s">
        <v>189</v>
      </c>
      <c r="B29" s="146"/>
      <c r="C29" s="146"/>
      <c r="D29" s="146"/>
      <c r="E29" s="146"/>
      <c r="F29" s="152" t="str">
        <f t="shared" si="1"/>
        <v>-</v>
      </c>
      <c r="G29" s="152" t="str">
        <f t="shared" si="2"/>
        <v>-</v>
      </c>
    </row>
    <row r="30" spans="1:7" x14ac:dyDescent="0.25">
      <c r="A30" s="63" t="s">
        <v>190</v>
      </c>
      <c r="B30" s="23"/>
      <c r="C30" s="23"/>
      <c r="D30" s="23"/>
      <c r="E30" s="23"/>
      <c r="F30" s="152" t="str">
        <f t="shared" si="1"/>
        <v>-</v>
      </c>
      <c r="G30" s="152" t="str">
        <f t="shared" si="2"/>
        <v>-</v>
      </c>
    </row>
    <row r="31" spans="1:7" x14ac:dyDescent="0.25">
      <c r="A31" s="63" t="s">
        <v>191</v>
      </c>
      <c r="B31" s="23"/>
      <c r="C31" s="23"/>
      <c r="D31" s="23"/>
      <c r="E31" s="23"/>
      <c r="F31" s="152" t="str">
        <f t="shared" si="1"/>
        <v>-</v>
      </c>
      <c r="G31" s="152" t="str">
        <f t="shared" si="2"/>
        <v>-</v>
      </c>
    </row>
    <row r="32" spans="1:7" x14ac:dyDescent="0.25">
      <c r="A32" s="113" t="s">
        <v>128</v>
      </c>
      <c r="B32" s="155">
        <f>SUM(B33:B36)</f>
        <v>0</v>
      </c>
      <c r="C32" s="155">
        <f t="shared" ref="C32:E32" si="6">SUM(C33:C36)</f>
        <v>0</v>
      </c>
      <c r="D32" s="155">
        <f t="shared" si="6"/>
        <v>0</v>
      </c>
      <c r="E32" s="155">
        <f t="shared" si="6"/>
        <v>0</v>
      </c>
      <c r="F32" s="157" t="str">
        <f t="shared" si="1"/>
        <v>-</v>
      </c>
      <c r="G32" s="157" t="str">
        <f t="shared" si="2"/>
        <v>-</v>
      </c>
    </row>
    <row r="33" spans="1:7" x14ac:dyDescent="0.25">
      <c r="A33" s="63" t="s">
        <v>192</v>
      </c>
      <c r="B33" s="23"/>
      <c r="C33" s="23"/>
      <c r="D33" s="23"/>
      <c r="E33" s="23"/>
      <c r="F33" s="152" t="str">
        <f t="shared" si="1"/>
        <v>-</v>
      </c>
      <c r="G33" s="152" t="str">
        <f t="shared" si="2"/>
        <v>-</v>
      </c>
    </row>
    <row r="34" spans="1:7" s="5" customFormat="1" x14ac:dyDescent="0.25">
      <c r="A34" s="63" t="s">
        <v>193</v>
      </c>
      <c r="B34" s="23"/>
      <c r="C34" s="23"/>
      <c r="D34" s="23"/>
      <c r="E34" s="23"/>
      <c r="F34" s="152" t="str">
        <f t="shared" si="1"/>
        <v>-</v>
      </c>
      <c r="G34" s="152" t="str">
        <f t="shared" si="2"/>
        <v>-</v>
      </c>
    </row>
    <row r="35" spans="1:7" x14ac:dyDescent="0.25">
      <c r="A35" s="63" t="s">
        <v>194</v>
      </c>
      <c r="B35" s="23"/>
      <c r="C35" s="23"/>
      <c r="D35" s="23"/>
      <c r="E35" s="23"/>
      <c r="F35" s="152" t="str">
        <f t="shared" si="1"/>
        <v>-</v>
      </c>
      <c r="G35" s="152" t="str">
        <f t="shared" si="2"/>
        <v>-</v>
      </c>
    </row>
    <row r="36" spans="1:7" x14ac:dyDescent="0.25">
      <c r="A36" s="63" t="s">
        <v>195</v>
      </c>
      <c r="B36" s="23"/>
      <c r="C36" s="23"/>
      <c r="D36" s="23"/>
      <c r="E36" s="23"/>
      <c r="F36" s="152" t="str">
        <f t="shared" si="1"/>
        <v>-</v>
      </c>
      <c r="G36" s="152" t="str">
        <f t="shared" si="2"/>
        <v>-</v>
      </c>
    </row>
    <row r="37" spans="1:7" x14ac:dyDescent="0.25">
      <c r="B37" s="149"/>
      <c r="C37" s="149"/>
      <c r="D37" s="149"/>
      <c r="E37" s="149"/>
      <c r="F37" s="153"/>
      <c r="G37" s="153"/>
    </row>
    <row r="38" spans="1:7" x14ac:dyDescent="0.25">
      <c r="A38" s="112" t="s">
        <v>102</v>
      </c>
      <c r="B38" s="156">
        <f>B6+B12+B17+B24+B32</f>
        <v>28276619.27</v>
      </c>
      <c r="C38" s="156">
        <f t="shared" ref="C38:E38" si="7">C6+C12+C17+C24+C32</f>
        <v>25414751</v>
      </c>
      <c r="D38" s="156">
        <f t="shared" si="7"/>
        <v>25414751</v>
      </c>
      <c r="E38" s="156">
        <f t="shared" si="7"/>
        <v>23376179.18</v>
      </c>
      <c r="F38" s="158">
        <f t="shared" si="1"/>
        <v>82.669639382247126</v>
      </c>
      <c r="G38" s="158">
        <f t="shared" si="2"/>
        <v>91.978784997736156</v>
      </c>
    </row>
    <row r="40" spans="1:7" x14ac:dyDescent="0.25">
      <c r="B40" s="86"/>
      <c r="C40" s="86"/>
      <c r="D40" s="86"/>
      <c r="E40" s="86"/>
      <c r="F40" s="86"/>
      <c r="G40" s="86"/>
    </row>
  </sheetData>
  <mergeCells count="1">
    <mergeCell ref="A1:G1"/>
  </mergeCells>
  <conditionalFormatting sqref="B7:E11">
    <cfRule type="containsBlanks" dxfId="17" priority="5">
      <formula>LEN(TRIM(B7))=0</formula>
    </cfRule>
  </conditionalFormatting>
  <conditionalFormatting sqref="B13:E16">
    <cfRule type="containsBlanks" dxfId="16" priority="4">
      <formula>LEN(TRIM(B13))=0</formula>
    </cfRule>
  </conditionalFormatting>
  <conditionalFormatting sqref="B18:E23">
    <cfRule type="containsBlanks" dxfId="15" priority="3">
      <formula>LEN(TRIM(B18))=0</formula>
    </cfRule>
  </conditionalFormatting>
  <conditionalFormatting sqref="B25:E31">
    <cfRule type="containsBlanks" dxfId="14" priority="2">
      <formula>LEN(TRIM(B25))=0</formula>
    </cfRule>
  </conditionalFormatting>
  <conditionalFormatting sqref="B33:E36">
    <cfRule type="containsBlanks" dxfId="13" priority="1">
      <formula>LEN(TRIM(B33))=0</formula>
    </cfRule>
  </conditionalFormatting>
  <pageMargins left="0.19685039370078741" right="0.19685039370078741" top="0.39370078740157483" bottom="0.39370078740157483" header="0.19685039370078741" footer="0.19685039370078741"/>
  <pageSetup paperSize="9" scale="78" firstPageNumber="8" orientation="landscape" useFirstPageNumber="1" r:id="rId1"/>
  <headerFooter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showGridLines="0" zoomScaleNormal="100" workbookViewId="0">
      <selection activeCell="I1" sqref="I1:O1048576"/>
    </sheetView>
  </sheetViews>
  <sheetFormatPr defaultColWidth="9.109375" defaultRowHeight="13.2" x14ac:dyDescent="0.25"/>
  <cols>
    <col min="1" max="1" width="73.6640625" style="1" customWidth="1"/>
    <col min="2" max="3" width="17.33203125" style="1" customWidth="1"/>
    <col min="4" max="4" width="17.6640625" style="1" customWidth="1"/>
    <col min="5" max="5" width="17.33203125" style="1" customWidth="1"/>
    <col min="6" max="6" width="11.109375" style="1" bestFit="1" customWidth="1"/>
    <col min="7" max="7" width="10" style="1" bestFit="1" customWidth="1"/>
    <col min="8" max="8" width="9.109375" style="1"/>
    <col min="9" max="15" width="0" style="1" hidden="1" customWidth="1"/>
    <col min="16" max="16384" width="9.109375" style="1"/>
  </cols>
  <sheetData>
    <row r="1" spans="1:13" s="3" customFormat="1" ht="15.6" x14ac:dyDescent="0.3">
      <c r="A1" s="67" t="s">
        <v>103</v>
      </c>
      <c r="G1" s="9"/>
    </row>
    <row r="3" spans="1:13" s="3" customFormat="1" ht="15.6" x14ac:dyDescent="0.3">
      <c r="A3" s="188" t="s">
        <v>130</v>
      </c>
      <c r="B3" s="188"/>
      <c r="C3" s="188"/>
      <c r="D3" s="188"/>
      <c r="E3" s="188"/>
      <c r="F3" s="188"/>
      <c r="G3" s="188"/>
    </row>
    <row r="4" spans="1:13" x14ac:dyDescent="0.25">
      <c r="A4" s="54"/>
      <c r="B4" s="54"/>
      <c r="C4" s="54"/>
      <c r="D4" s="54"/>
      <c r="E4" s="54"/>
      <c r="F4" s="54"/>
      <c r="G4" s="54"/>
    </row>
    <row r="5" spans="1:13" ht="39.6" x14ac:dyDescent="0.25">
      <c r="A5" s="66" t="s">
        <v>131</v>
      </c>
      <c r="B5" s="30" t="s">
        <v>299</v>
      </c>
      <c r="C5" s="30" t="s">
        <v>232</v>
      </c>
      <c r="D5" s="30" t="s">
        <v>235</v>
      </c>
      <c r="E5" s="30" t="s">
        <v>300</v>
      </c>
      <c r="F5" s="45" t="s">
        <v>197</v>
      </c>
      <c r="G5" s="45" t="s">
        <v>198</v>
      </c>
    </row>
    <row r="6" spans="1:13" s="4" customFormat="1" ht="10.199999999999999" x14ac:dyDescent="0.2">
      <c r="A6" s="64">
        <v>1</v>
      </c>
      <c r="B6" s="64">
        <v>2</v>
      </c>
      <c r="C6" s="64">
        <v>3</v>
      </c>
      <c r="D6" s="64">
        <v>4</v>
      </c>
      <c r="E6" s="64">
        <v>5</v>
      </c>
      <c r="F6" s="64" t="s">
        <v>114</v>
      </c>
      <c r="G6" s="64" t="s">
        <v>115</v>
      </c>
    </row>
    <row r="7" spans="1:13" x14ac:dyDescent="0.25">
      <c r="A7" s="7" t="s">
        <v>104</v>
      </c>
      <c r="B7" s="56"/>
      <c r="C7" s="56"/>
      <c r="D7" s="56"/>
      <c r="E7" s="56"/>
      <c r="F7" s="57"/>
      <c r="G7" s="118"/>
    </row>
    <row r="8" spans="1:13" ht="15.6" x14ac:dyDescent="0.3">
      <c r="A8" s="62" t="s">
        <v>105</v>
      </c>
      <c r="B8" s="143">
        <f>B9+B11</f>
        <v>390014.45</v>
      </c>
      <c r="C8" s="143">
        <f t="shared" ref="C8:E8" si="0">C9+C11</f>
        <v>0</v>
      </c>
      <c r="D8" s="143">
        <f t="shared" si="0"/>
        <v>0</v>
      </c>
      <c r="E8" s="143">
        <f t="shared" si="0"/>
        <v>770254.09</v>
      </c>
      <c r="F8" s="151">
        <f>IFERROR(E8/B8*100,"-")</f>
        <v>197.49373132200614</v>
      </c>
      <c r="G8" s="151" t="str">
        <f>IFERROR(E8/D8*100,"-")</f>
        <v>-</v>
      </c>
      <c r="I8" s="133" t="s">
        <v>287</v>
      </c>
      <c r="J8" s="134"/>
      <c r="K8" s="134"/>
      <c r="L8" s="134"/>
      <c r="M8" s="134"/>
    </row>
    <row r="9" spans="1:13" ht="27" x14ac:dyDescent="0.3">
      <c r="A9" s="58" t="s">
        <v>196</v>
      </c>
      <c r="B9" s="143">
        <f>B10</f>
        <v>0</v>
      </c>
      <c r="C9" s="143">
        <f t="shared" ref="C9:E9" si="1">C10</f>
        <v>0</v>
      </c>
      <c r="D9" s="143">
        <f t="shared" si="1"/>
        <v>0</v>
      </c>
      <c r="E9" s="143">
        <f t="shared" si="1"/>
        <v>0</v>
      </c>
      <c r="F9" s="151" t="str">
        <f t="shared" ref="F9:F24" si="2">IFERROR(E9/B9*100,"-")</f>
        <v>-</v>
      </c>
      <c r="G9" s="151" t="str">
        <f t="shared" ref="G9:G24" si="3">IFERROR(E9/D9*100,"-")</f>
        <v>-</v>
      </c>
      <c r="I9" s="133" t="s">
        <v>288</v>
      </c>
      <c r="J9" s="134"/>
      <c r="K9" s="134"/>
      <c r="L9" s="134"/>
      <c r="M9" s="134"/>
    </row>
    <row r="10" spans="1:13" s="5" customFormat="1" ht="13.8" x14ac:dyDescent="0.3">
      <c r="A10" s="59" t="s">
        <v>204</v>
      </c>
      <c r="B10" s="23">
        <v>0</v>
      </c>
      <c r="C10" s="23">
        <v>0</v>
      </c>
      <c r="D10" s="23">
        <v>0</v>
      </c>
      <c r="E10" s="23">
        <v>0</v>
      </c>
      <c r="F10" s="152" t="str">
        <f t="shared" si="2"/>
        <v>-</v>
      </c>
      <c r="G10" s="151" t="str">
        <f t="shared" si="3"/>
        <v>-</v>
      </c>
      <c r="I10" s="135" t="s">
        <v>289</v>
      </c>
    </row>
    <row r="11" spans="1:13" s="5" customFormat="1" ht="26.4" x14ac:dyDescent="0.25">
      <c r="A11" s="58" t="s">
        <v>106</v>
      </c>
      <c r="B11" s="143">
        <f>B12</f>
        <v>390014.45</v>
      </c>
      <c r="C11" s="143">
        <f t="shared" ref="C11:E11" si="4">C12</f>
        <v>0</v>
      </c>
      <c r="D11" s="143">
        <f t="shared" si="4"/>
        <v>0</v>
      </c>
      <c r="E11" s="143">
        <f t="shared" si="4"/>
        <v>770254.09</v>
      </c>
      <c r="F11" s="151">
        <f t="shared" si="2"/>
        <v>197.49373132200614</v>
      </c>
      <c r="G11" s="151" t="str">
        <f t="shared" si="3"/>
        <v>-</v>
      </c>
    </row>
    <row r="12" spans="1:13" x14ac:dyDescent="0.25">
      <c r="A12" s="59" t="s">
        <v>205</v>
      </c>
      <c r="B12" s="23">
        <v>390014.45</v>
      </c>
      <c r="C12" s="23">
        <v>0</v>
      </c>
      <c r="D12" s="23">
        <v>0</v>
      </c>
      <c r="E12" s="23">
        <v>770254.09</v>
      </c>
      <c r="F12" s="152">
        <f t="shared" si="2"/>
        <v>197.49373132200614</v>
      </c>
      <c r="G12" s="151" t="str">
        <f t="shared" si="3"/>
        <v>-</v>
      </c>
    </row>
    <row r="13" spans="1:13" x14ac:dyDescent="0.25">
      <c r="A13" s="59"/>
      <c r="B13" s="145"/>
      <c r="C13" s="145"/>
      <c r="D13" s="145"/>
      <c r="E13" s="145"/>
      <c r="F13" s="152"/>
      <c r="G13" s="151"/>
    </row>
    <row r="14" spans="1:13" x14ac:dyDescent="0.25">
      <c r="A14" s="68" t="s">
        <v>107</v>
      </c>
      <c r="B14" s="148">
        <f>B8</f>
        <v>390014.45</v>
      </c>
      <c r="C14" s="148">
        <f t="shared" ref="C14:E14" si="5">C8</f>
        <v>0</v>
      </c>
      <c r="D14" s="148">
        <f t="shared" si="5"/>
        <v>0</v>
      </c>
      <c r="E14" s="148">
        <f t="shared" si="5"/>
        <v>770254.09</v>
      </c>
      <c r="F14" s="128">
        <f t="shared" si="2"/>
        <v>197.49373132200614</v>
      </c>
      <c r="G14" s="128" t="str">
        <f t="shared" si="3"/>
        <v>-</v>
      </c>
    </row>
    <row r="15" spans="1:13" x14ac:dyDescent="0.25">
      <c r="A15" s="63"/>
      <c r="B15" s="149"/>
      <c r="C15" s="149"/>
      <c r="D15" s="149"/>
      <c r="E15" s="149"/>
      <c r="F15" s="153"/>
      <c r="G15" s="154"/>
    </row>
    <row r="16" spans="1:13" x14ac:dyDescent="0.25">
      <c r="A16" s="7" t="s">
        <v>108</v>
      </c>
      <c r="B16" s="142"/>
      <c r="C16" s="142"/>
      <c r="D16" s="142"/>
      <c r="E16" s="142"/>
      <c r="F16" s="150" t="str">
        <f t="shared" si="2"/>
        <v>-</v>
      </c>
      <c r="G16" s="150" t="str">
        <f t="shared" si="3"/>
        <v>-</v>
      </c>
    </row>
    <row r="17" spans="1:7" x14ac:dyDescent="0.25">
      <c r="A17" s="62" t="s">
        <v>109</v>
      </c>
      <c r="B17" s="143">
        <f>B18+B20</f>
        <v>1131029.2</v>
      </c>
      <c r="C17" s="143">
        <f t="shared" ref="C17:E17" si="6">C18+C20</f>
        <v>679760</v>
      </c>
      <c r="D17" s="143">
        <f t="shared" si="6"/>
        <v>679760</v>
      </c>
      <c r="E17" s="143">
        <f t="shared" si="6"/>
        <v>1623677.06</v>
      </c>
      <c r="F17" s="151">
        <f t="shared" si="2"/>
        <v>143.55748375019851</v>
      </c>
      <c r="G17" s="151">
        <f t="shared" si="3"/>
        <v>238.86034188537133</v>
      </c>
    </row>
    <row r="18" spans="1:7" ht="26.4" x14ac:dyDescent="0.25">
      <c r="A18" s="58" t="s">
        <v>223</v>
      </c>
      <c r="B18" s="143">
        <f>B19</f>
        <v>303303.78999999998</v>
      </c>
      <c r="C18" s="143">
        <f t="shared" ref="C18:E18" si="7">C19</f>
        <v>475566</v>
      </c>
      <c r="D18" s="143">
        <f t="shared" si="7"/>
        <v>475566</v>
      </c>
      <c r="E18" s="143">
        <f t="shared" si="7"/>
        <v>475565.15</v>
      </c>
      <c r="F18" s="151">
        <f t="shared" si="2"/>
        <v>156.79499092312696</v>
      </c>
      <c r="G18" s="151">
        <f t="shared" si="3"/>
        <v>99.999821265607721</v>
      </c>
    </row>
    <row r="19" spans="1:7" x14ac:dyDescent="0.25">
      <c r="A19" s="59" t="s">
        <v>224</v>
      </c>
      <c r="B19" s="23">
        <v>303303.78999999998</v>
      </c>
      <c r="C19" s="23">
        <v>475566</v>
      </c>
      <c r="D19" s="23">
        <v>475566</v>
      </c>
      <c r="E19" s="23">
        <v>475565.15</v>
      </c>
      <c r="F19" s="152">
        <f t="shared" si="2"/>
        <v>156.79499092312696</v>
      </c>
      <c r="G19" s="151">
        <f t="shared" si="3"/>
        <v>99.999821265607721</v>
      </c>
    </row>
    <row r="20" spans="1:7" s="5" customFormat="1" ht="26.4" x14ac:dyDescent="0.25">
      <c r="A20" s="58" t="s">
        <v>110</v>
      </c>
      <c r="B20" s="143">
        <f>B21+B22</f>
        <v>827725.41</v>
      </c>
      <c r="C20" s="143">
        <f t="shared" ref="C20:E20" si="8">C21+C22</f>
        <v>204194</v>
      </c>
      <c r="D20" s="143">
        <f t="shared" si="8"/>
        <v>204194</v>
      </c>
      <c r="E20" s="143">
        <f t="shared" si="8"/>
        <v>1148111.9099999999</v>
      </c>
      <c r="F20" s="151">
        <f t="shared" si="2"/>
        <v>138.70685811131494</v>
      </c>
      <c r="G20" s="151">
        <f t="shared" si="3"/>
        <v>562.2652526518898</v>
      </c>
    </row>
    <row r="21" spans="1:7" ht="26.4" x14ac:dyDescent="0.25">
      <c r="A21" s="59" t="s">
        <v>111</v>
      </c>
      <c r="B21" s="23">
        <f>827725.42-0.01</f>
        <v>827725.41</v>
      </c>
      <c r="C21" s="23">
        <v>204194</v>
      </c>
      <c r="D21" s="23">
        <v>204194</v>
      </c>
      <c r="E21" s="23">
        <v>1148111.9099999999</v>
      </c>
      <c r="F21" s="152">
        <f t="shared" si="2"/>
        <v>138.70685811131494</v>
      </c>
      <c r="G21" s="151">
        <f t="shared" si="3"/>
        <v>562.2652526518898</v>
      </c>
    </row>
    <row r="22" spans="1:7" ht="26.4" x14ac:dyDescent="0.25">
      <c r="A22" s="59" t="s">
        <v>264</v>
      </c>
      <c r="B22" s="23">
        <v>0</v>
      </c>
      <c r="C22" s="23">
        <v>0</v>
      </c>
      <c r="D22" s="23">
        <v>0</v>
      </c>
      <c r="E22" s="23">
        <v>0</v>
      </c>
      <c r="F22" s="152" t="str">
        <f t="shared" si="2"/>
        <v>-</v>
      </c>
      <c r="G22" s="151" t="str">
        <f t="shared" si="3"/>
        <v>-</v>
      </c>
    </row>
    <row r="23" spans="1:7" x14ac:dyDescent="0.25">
      <c r="A23" s="59"/>
      <c r="B23" s="145"/>
      <c r="C23" s="145"/>
      <c r="D23" s="145"/>
      <c r="E23" s="145"/>
      <c r="F23" s="152"/>
      <c r="G23" s="152"/>
    </row>
    <row r="24" spans="1:7" x14ac:dyDescent="0.25">
      <c r="A24" s="68" t="s">
        <v>112</v>
      </c>
      <c r="B24" s="148">
        <f>B17</f>
        <v>1131029.2</v>
      </c>
      <c r="C24" s="148">
        <f t="shared" ref="C24:E24" si="9">C17</f>
        <v>679760</v>
      </c>
      <c r="D24" s="148">
        <f t="shared" si="9"/>
        <v>679760</v>
      </c>
      <c r="E24" s="148">
        <f t="shared" si="9"/>
        <v>1623677.06</v>
      </c>
      <c r="F24" s="128">
        <f t="shared" si="2"/>
        <v>143.55748375019851</v>
      </c>
      <c r="G24" s="128">
        <f t="shared" si="3"/>
        <v>238.86034188537133</v>
      </c>
    </row>
    <row r="25" spans="1:7" x14ac:dyDescent="0.25">
      <c r="B25" s="86"/>
      <c r="C25" s="86"/>
      <c r="D25" s="86"/>
      <c r="E25" s="86"/>
    </row>
    <row r="28" spans="1:7" x14ac:dyDescent="0.25">
      <c r="B28" s="86"/>
      <c r="C28" s="86"/>
      <c r="D28" s="86"/>
      <c r="E28" s="86"/>
      <c r="F28" s="86"/>
      <c r="G28" s="86"/>
    </row>
  </sheetData>
  <mergeCells count="1">
    <mergeCell ref="A3:G3"/>
  </mergeCells>
  <conditionalFormatting sqref="B10:E10">
    <cfRule type="containsBlanks" dxfId="12" priority="4">
      <formula>LEN(TRIM(B10))=0</formula>
    </cfRule>
  </conditionalFormatting>
  <conditionalFormatting sqref="B12:E12">
    <cfRule type="containsBlanks" dxfId="11" priority="3">
      <formula>LEN(TRIM(B12))=0</formula>
    </cfRule>
  </conditionalFormatting>
  <conditionalFormatting sqref="B19:E19">
    <cfRule type="containsBlanks" dxfId="10" priority="2">
      <formula>LEN(TRIM(B19))=0</formula>
    </cfRule>
  </conditionalFormatting>
  <conditionalFormatting sqref="B21:E22">
    <cfRule type="containsBlanks" dxfId="9" priority="1">
      <formula>LEN(TRIM(B21))=0</formula>
    </cfRule>
  </conditionalFormatting>
  <pageMargins left="0.19685039370078741" right="0.19685039370078741" top="0.39370078740157483" bottom="0.39370078740157483" header="0.19685039370078741" footer="0.19685039370078741"/>
  <pageSetup paperSize="9" scale="87" firstPageNumber="9" orientation="landscape" useFirstPageNumber="1" r:id="rId1"/>
  <headerFooter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showGridLines="0" zoomScaleNormal="100" workbookViewId="0">
      <selection activeCell="P18" sqref="P18"/>
    </sheetView>
  </sheetViews>
  <sheetFormatPr defaultColWidth="9.109375" defaultRowHeight="13.2" x14ac:dyDescent="0.25"/>
  <cols>
    <col min="1" max="1" width="104.6640625" style="1" customWidth="1"/>
    <col min="2" max="3" width="22.109375" style="1" customWidth="1"/>
    <col min="4" max="4" width="11.44140625" style="10" customWidth="1"/>
    <col min="5" max="5" width="9.109375" style="1"/>
    <col min="6" max="12" width="0" style="1" hidden="1" customWidth="1"/>
    <col min="13" max="16384" width="9.109375" style="1"/>
  </cols>
  <sheetData>
    <row r="1" spans="1:10" s="3" customFormat="1" ht="15.6" x14ac:dyDescent="0.3">
      <c r="A1" s="188" t="s">
        <v>132</v>
      </c>
      <c r="B1" s="188"/>
      <c r="C1" s="188"/>
      <c r="D1" s="188"/>
    </row>
    <row r="2" spans="1:10" ht="7.5" customHeight="1" x14ac:dyDescent="0.25">
      <c r="A2" s="54"/>
      <c r="B2" s="54"/>
      <c r="C2" s="54"/>
      <c r="D2" s="55"/>
    </row>
    <row r="3" spans="1:10" ht="26.4" x14ac:dyDescent="0.25">
      <c r="A3" s="66" t="s">
        <v>131</v>
      </c>
      <c r="B3" s="30" t="s">
        <v>233</v>
      </c>
      <c r="C3" s="30" t="s">
        <v>234</v>
      </c>
      <c r="D3" s="66" t="s">
        <v>200</v>
      </c>
    </row>
    <row r="4" spans="1:10" s="4" customFormat="1" ht="10.199999999999999" x14ac:dyDescent="0.2">
      <c r="A4" s="64">
        <v>1</v>
      </c>
      <c r="B4" s="64">
        <v>2</v>
      </c>
      <c r="C4" s="64">
        <v>3</v>
      </c>
      <c r="D4" s="65" t="s">
        <v>143</v>
      </c>
    </row>
    <row r="5" spans="1:10" ht="18" customHeight="1" x14ac:dyDescent="0.25">
      <c r="A5" s="7" t="s">
        <v>104</v>
      </c>
      <c r="B5" s="77"/>
      <c r="C5" s="77"/>
      <c r="D5" s="57"/>
    </row>
    <row r="6" spans="1:10" ht="15.6" x14ac:dyDescent="0.3">
      <c r="A6" s="62" t="s">
        <v>105</v>
      </c>
      <c r="B6" s="71">
        <f>B7+B11</f>
        <v>0</v>
      </c>
      <c r="C6" s="71">
        <f>C7+C11</f>
        <v>0</v>
      </c>
      <c r="D6" s="126" t="str">
        <f>IFERROR(C6/B6*100,"-")</f>
        <v>-</v>
      </c>
      <c r="F6" s="133" t="s">
        <v>287</v>
      </c>
      <c r="G6" s="134"/>
      <c r="H6" s="134"/>
      <c r="I6" s="134"/>
      <c r="J6" s="134"/>
    </row>
    <row r="7" spans="1:10" ht="15.6" x14ac:dyDescent="0.3">
      <c r="A7" s="58" t="s">
        <v>196</v>
      </c>
      <c r="B7" s="71">
        <f>B8</f>
        <v>0</v>
      </c>
      <c r="C7" s="71">
        <f>C8</f>
        <v>0</v>
      </c>
      <c r="D7" s="126" t="str">
        <f t="shared" ref="D7:D15" si="0">IFERROR(C7/B7*100,"-")</f>
        <v>-</v>
      </c>
      <c r="F7" s="133" t="s">
        <v>288</v>
      </c>
      <c r="G7" s="134"/>
      <c r="H7" s="134"/>
      <c r="I7" s="134"/>
      <c r="J7" s="134"/>
    </row>
    <row r="8" spans="1:10" ht="13.8" x14ac:dyDescent="0.3">
      <c r="A8" s="59" t="s">
        <v>204</v>
      </c>
      <c r="B8" s="14">
        <f>B9</f>
        <v>0</v>
      </c>
      <c r="C8" s="14">
        <f>C9</f>
        <v>0</v>
      </c>
      <c r="D8" s="127" t="str">
        <f t="shared" si="0"/>
        <v>-</v>
      </c>
      <c r="F8" s="135" t="s">
        <v>289</v>
      </c>
    </row>
    <row r="9" spans="1:10" x14ac:dyDescent="0.25">
      <c r="A9" s="75" t="s">
        <v>265</v>
      </c>
      <c r="B9" s="23"/>
      <c r="C9" s="23"/>
      <c r="D9" s="125" t="str">
        <f t="shared" si="0"/>
        <v>-</v>
      </c>
    </row>
    <row r="10" spans="1:10" ht="13.8" x14ac:dyDescent="0.3">
      <c r="A10" s="75"/>
      <c r="B10" s="115"/>
      <c r="C10" s="115"/>
      <c r="D10" s="125"/>
      <c r="F10" s="135"/>
    </row>
    <row r="11" spans="1:10" x14ac:dyDescent="0.25">
      <c r="A11" s="58" t="s">
        <v>106</v>
      </c>
      <c r="B11" s="104">
        <f>B12</f>
        <v>0</v>
      </c>
      <c r="C11" s="104">
        <f>C12</f>
        <v>0</v>
      </c>
      <c r="D11" s="126" t="str">
        <f t="shared" si="0"/>
        <v>-</v>
      </c>
    </row>
    <row r="12" spans="1:10" x14ac:dyDescent="0.25">
      <c r="A12" s="59" t="s">
        <v>205</v>
      </c>
      <c r="B12" s="105">
        <f>B13</f>
        <v>0</v>
      </c>
      <c r="C12" s="105">
        <f>C13</f>
        <v>0</v>
      </c>
      <c r="D12" s="127" t="str">
        <f t="shared" si="0"/>
        <v>-</v>
      </c>
    </row>
    <row r="13" spans="1:10" x14ac:dyDescent="0.25">
      <c r="A13" s="75" t="s">
        <v>266</v>
      </c>
      <c r="B13" s="23"/>
      <c r="C13" s="23"/>
      <c r="D13" s="125" t="str">
        <f t="shared" si="0"/>
        <v>-</v>
      </c>
    </row>
    <row r="14" spans="1:10" x14ac:dyDescent="0.25">
      <c r="A14" s="72"/>
      <c r="B14" s="74"/>
      <c r="C14" s="74"/>
      <c r="D14" s="125"/>
    </row>
    <row r="15" spans="1:10" x14ac:dyDescent="0.25">
      <c r="A15" s="68" t="s">
        <v>107</v>
      </c>
      <c r="B15" s="78">
        <f>B6</f>
        <v>0</v>
      </c>
      <c r="C15" s="78">
        <f>C6</f>
        <v>0</v>
      </c>
      <c r="D15" s="128" t="str">
        <f t="shared" si="0"/>
        <v>-</v>
      </c>
    </row>
    <row r="16" spans="1:10" x14ac:dyDescent="0.25">
      <c r="A16" s="63"/>
      <c r="B16" s="14"/>
      <c r="C16" s="14"/>
      <c r="D16" s="12"/>
    </row>
    <row r="17" spans="1:7" x14ac:dyDescent="0.25">
      <c r="A17" s="63"/>
      <c r="B17" s="14"/>
      <c r="C17" s="14"/>
      <c r="D17" s="12"/>
    </row>
    <row r="18" spans="1:7" x14ac:dyDescent="0.25">
      <c r="A18" s="63"/>
      <c r="B18" s="14"/>
      <c r="C18" s="14"/>
      <c r="D18" s="12"/>
    </row>
    <row r="19" spans="1:7" x14ac:dyDescent="0.25">
      <c r="A19" s="63"/>
      <c r="B19" s="14"/>
      <c r="C19" s="14"/>
      <c r="D19" s="12"/>
    </row>
    <row r="20" spans="1:7" ht="18" customHeight="1" x14ac:dyDescent="0.25">
      <c r="A20" s="7" t="s">
        <v>108</v>
      </c>
      <c r="B20" s="77"/>
      <c r="C20" s="77"/>
      <c r="D20" s="57"/>
    </row>
    <row r="21" spans="1:7" x14ac:dyDescent="0.25">
      <c r="A21" s="62" t="s">
        <v>109</v>
      </c>
      <c r="B21" s="71">
        <f>B22+B26</f>
        <v>0</v>
      </c>
      <c r="C21" s="71">
        <f>C22+C26</f>
        <v>0</v>
      </c>
      <c r="D21" s="6" t="str">
        <f t="shared" ref="D21:D30" si="1">IFERROR(C21/B21*100,"-")</f>
        <v>-</v>
      </c>
    </row>
    <row r="22" spans="1:7" x14ac:dyDescent="0.25">
      <c r="A22" s="58" t="s">
        <v>223</v>
      </c>
      <c r="B22" s="71">
        <f>B23</f>
        <v>0</v>
      </c>
      <c r="C22" s="71">
        <f>C23</f>
        <v>0</v>
      </c>
      <c r="D22" s="6" t="str">
        <f t="shared" si="1"/>
        <v>-</v>
      </c>
    </row>
    <row r="23" spans="1:7" x14ac:dyDescent="0.25">
      <c r="A23" s="59" t="s">
        <v>224</v>
      </c>
      <c r="B23" s="71">
        <f>B24</f>
        <v>0</v>
      </c>
      <c r="C23" s="71">
        <f>C24</f>
        <v>0</v>
      </c>
      <c r="D23" s="6" t="str">
        <f t="shared" si="1"/>
        <v>-</v>
      </c>
    </row>
    <row r="24" spans="1:7" x14ac:dyDescent="0.25">
      <c r="A24" s="75" t="s">
        <v>267</v>
      </c>
      <c r="B24" s="23"/>
      <c r="C24" s="23"/>
      <c r="D24" s="119" t="str">
        <f t="shared" si="1"/>
        <v>-</v>
      </c>
    </row>
    <row r="25" spans="1:7" x14ac:dyDescent="0.25">
      <c r="A25" s="62"/>
      <c r="B25" s="71"/>
      <c r="C25" s="71"/>
      <c r="D25" s="6"/>
    </row>
    <row r="26" spans="1:7" x14ac:dyDescent="0.25">
      <c r="A26" s="58" t="s">
        <v>110</v>
      </c>
      <c r="B26" s="71">
        <f>B27</f>
        <v>0</v>
      </c>
      <c r="C26" s="71">
        <f>C27</f>
        <v>0</v>
      </c>
      <c r="D26" s="6" t="str">
        <f t="shared" si="1"/>
        <v>-</v>
      </c>
    </row>
    <row r="27" spans="1:7" x14ac:dyDescent="0.25">
      <c r="A27" s="59" t="s">
        <v>111</v>
      </c>
      <c r="B27" s="14">
        <f>B28</f>
        <v>0</v>
      </c>
      <c r="C27" s="14">
        <f>C28</f>
        <v>0</v>
      </c>
      <c r="D27" s="12" t="str">
        <f t="shared" si="1"/>
        <v>-</v>
      </c>
      <c r="F27" s="116"/>
      <c r="G27" s="116"/>
    </row>
    <row r="28" spans="1:7" x14ac:dyDescent="0.25">
      <c r="A28" s="75" t="s">
        <v>266</v>
      </c>
      <c r="B28" s="23"/>
      <c r="C28" s="23"/>
      <c r="D28" s="119" t="str">
        <f t="shared" si="1"/>
        <v>-</v>
      </c>
      <c r="F28" s="116"/>
      <c r="G28" s="116"/>
    </row>
    <row r="29" spans="1:7" x14ac:dyDescent="0.25">
      <c r="A29" s="72"/>
      <c r="B29" s="73"/>
      <c r="C29" s="73"/>
      <c r="D29" s="12"/>
    </row>
    <row r="30" spans="1:7" s="5" customFormat="1" x14ac:dyDescent="0.25">
      <c r="A30" s="68" t="s">
        <v>112</v>
      </c>
      <c r="B30" s="78">
        <f>B21</f>
        <v>0</v>
      </c>
      <c r="C30" s="78">
        <f>C21</f>
        <v>0</v>
      </c>
      <c r="D30" s="117" t="str">
        <f t="shared" si="1"/>
        <v>-</v>
      </c>
    </row>
    <row r="31" spans="1:7" x14ac:dyDescent="0.25">
      <c r="A31" s="70"/>
      <c r="B31" s="70"/>
      <c r="C31" s="70"/>
      <c r="D31" s="76"/>
    </row>
  </sheetData>
  <mergeCells count="1">
    <mergeCell ref="A1:D1"/>
  </mergeCells>
  <conditionalFormatting sqref="B9:C9">
    <cfRule type="containsBlanks" dxfId="8" priority="4">
      <formula>LEN(TRIM(B9))=0</formula>
    </cfRule>
  </conditionalFormatting>
  <conditionalFormatting sqref="B13:C13">
    <cfRule type="containsBlanks" dxfId="7" priority="3">
      <formula>LEN(TRIM(B13))=0</formula>
    </cfRule>
  </conditionalFormatting>
  <conditionalFormatting sqref="B24:C24">
    <cfRule type="containsBlanks" dxfId="6" priority="2">
      <formula>LEN(TRIM(B24))=0</formula>
    </cfRule>
  </conditionalFormatting>
  <conditionalFormatting sqref="B28:C28">
    <cfRule type="containsBlanks" dxfId="5" priority="1">
      <formula>LEN(TRIM(B28))=0</formula>
    </cfRule>
  </conditionalFormatting>
  <pageMargins left="0.19685039370078741" right="0.19685039370078741" top="0.39370078740157483" bottom="0.39370078740157483" header="0.19685039370078741" footer="0.19685039370078741"/>
  <pageSetup paperSize="9" scale="87" firstPageNumber="10" orientation="landscape" useFirstPageNumber="1" r:id="rId1"/>
  <headerFooter>
    <oddFooter>&amp;C&amp;P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showGridLines="0" zoomScaleNormal="100" workbookViewId="0">
      <selection activeCell="E35" sqref="E35"/>
    </sheetView>
  </sheetViews>
  <sheetFormatPr defaultColWidth="9.109375" defaultRowHeight="13.2" x14ac:dyDescent="0.25"/>
  <cols>
    <col min="1" max="1" width="73.6640625" style="1" customWidth="1"/>
    <col min="2" max="3" width="17.33203125" style="1" customWidth="1"/>
    <col min="4" max="4" width="17.6640625" style="1" customWidth="1"/>
    <col min="5" max="5" width="17.33203125" style="1" customWidth="1"/>
    <col min="6" max="6" width="11.109375" style="53" bestFit="1" customWidth="1"/>
    <col min="7" max="7" width="10" style="53" bestFit="1" customWidth="1"/>
    <col min="8" max="8" width="9.109375" style="1"/>
    <col min="9" max="16" width="0" style="1" hidden="1" customWidth="1"/>
    <col min="17" max="16384" width="9.109375" style="1"/>
  </cols>
  <sheetData>
    <row r="1" spans="1:13" s="3" customFormat="1" ht="15.6" x14ac:dyDescent="0.3">
      <c r="A1" s="188" t="s">
        <v>133</v>
      </c>
      <c r="B1" s="188"/>
      <c r="C1" s="188"/>
      <c r="D1" s="188"/>
      <c r="E1" s="188"/>
      <c r="F1" s="188"/>
      <c r="G1" s="188"/>
    </row>
    <row r="2" spans="1:13" x14ac:dyDescent="0.25">
      <c r="A2" s="54"/>
      <c r="B2" s="54"/>
      <c r="C2" s="54"/>
      <c r="D2" s="54"/>
      <c r="E2" s="54"/>
      <c r="F2" s="79"/>
      <c r="G2" s="79"/>
    </row>
    <row r="3" spans="1:13" ht="39.6" x14ac:dyDescent="0.25">
      <c r="A3" s="66" t="s">
        <v>119</v>
      </c>
      <c r="B3" s="30" t="s">
        <v>299</v>
      </c>
      <c r="C3" s="30" t="s">
        <v>232</v>
      </c>
      <c r="D3" s="30" t="s">
        <v>235</v>
      </c>
      <c r="E3" s="30" t="s">
        <v>300</v>
      </c>
      <c r="F3" s="45" t="s">
        <v>197</v>
      </c>
      <c r="G3" s="45" t="s">
        <v>198</v>
      </c>
    </row>
    <row r="4" spans="1:13" s="4" customFormat="1" ht="10.199999999999999" x14ac:dyDescent="0.2">
      <c r="A4" s="64">
        <v>1</v>
      </c>
      <c r="B4" s="64">
        <v>2</v>
      </c>
      <c r="C4" s="64">
        <v>3</v>
      </c>
      <c r="D4" s="64">
        <v>4</v>
      </c>
      <c r="E4" s="64">
        <v>5</v>
      </c>
      <c r="F4" s="80" t="s">
        <v>114</v>
      </c>
      <c r="G4" s="80" t="s">
        <v>115</v>
      </c>
    </row>
    <row r="5" spans="1:13" ht="18.75" customHeight="1" x14ac:dyDescent="0.25">
      <c r="A5" s="7" t="s">
        <v>134</v>
      </c>
      <c r="B5" s="7"/>
      <c r="C5" s="7"/>
      <c r="D5" s="7"/>
      <c r="E5" s="7"/>
      <c r="F5" s="52"/>
      <c r="G5" s="52"/>
    </row>
    <row r="6" spans="1:13" ht="15.6" x14ac:dyDescent="0.3">
      <c r="A6" s="58" t="s">
        <v>166</v>
      </c>
      <c r="B6" s="71">
        <f>B7</f>
        <v>0</v>
      </c>
      <c r="C6" s="71">
        <f t="shared" ref="C6:E6" si="0">C7</f>
        <v>0</v>
      </c>
      <c r="D6" s="71">
        <f t="shared" si="0"/>
        <v>0</v>
      </c>
      <c r="E6" s="71">
        <f t="shared" si="0"/>
        <v>0</v>
      </c>
      <c r="F6" s="6" t="str">
        <f>IFERROR(E6/B6*100,"-")</f>
        <v>-</v>
      </c>
      <c r="G6" s="6" t="str">
        <f>IFERROR(E6/D6*100,"-")</f>
        <v>-</v>
      </c>
      <c r="H6" s="116"/>
      <c r="I6" s="133" t="s">
        <v>287</v>
      </c>
      <c r="J6" s="134"/>
      <c r="K6" s="134"/>
      <c r="L6" s="134"/>
      <c r="M6" s="134"/>
    </row>
    <row r="7" spans="1:13" ht="15.6" x14ac:dyDescent="0.3">
      <c r="A7" s="59" t="s">
        <v>154</v>
      </c>
      <c r="B7" s="139">
        <v>0</v>
      </c>
      <c r="C7" s="139"/>
      <c r="D7" s="139"/>
      <c r="E7" s="139"/>
      <c r="F7" s="12" t="str">
        <f t="shared" ref="F7:F13" si="1">IFERROR(E7/B7*100,"-")</f>
        <v>-</v>
      </c>
      <c r="G7" s="12" t="str">
        <f t="shared" ref="G7:G13" si="2">IFERROR(E7/D7*100,"-")</f>
        <v>-</v>
      </c>
      <c r="I7" s="133" t="s">
        <v>288</v>
      </c>
      <c r="J7" s="134"/>
      <c r="K7" s="134"/>
      <c r="L7" s="134"/>
      <c r="M7" s="134"/>
    </row>
    <row r="8" spans="1:13" ht="13.8" x14ac:dyDescent="0.3">
      <c r="A8" s="58" t="s">
        <v>168</v>
      </c>
      <c r="B8" s="71">
        <f>B9</f>
        <v>0</v>
      </c>
      <c r="C8" s="71">
        <f t="shared" ref="C8:E8" si="3">C9</f>
        <v>0</v>
      </c>
      <c r="D8" s="71">
        <f t="shared" si="3"/>
        <v>0</v>
      </c>
      <c r="E8" s="71">
        <f t="shared" si="3"/>
        <v>0</v>
      </c>
      <c r="F8" s="6" t="str">
        <f t="shared" si="1"/>
        <v>-</v>
      </c>
      <c r="G8" s="6" t="str">
        <f t="shared" si="2"/>
        <v>-</v>
      </c>
      <c r="I8" s="135" t="s">
        <v>289</v>
      </c>
    </row>
    <row r="9" spans="1:13" x14ac:dyDescent="0.25">
      <c r="A9" s="59" t="s">
        <v>157</v>
      </c>
      <c r="B9" s="139">
        <v>0</v>
      </c>
      <c r="C9" s="139"/>
      <c r="D9" s="139"/>
      <c r="E9" s="139"/>
      <c r="F9" s="12" t="str">
        <f t="shared" si="1"/>
        <v>-</v>
      </c>
      <c r="G9" s="12" t="str">
        <f t="shared" si="2"/>
        <v>-</v>
      </c>
    </row>
    <row r="10" spans="1:13" x14ac:dyDescent="0.25">
      <c r="A10" s="58" t="s">
        <v>171</v>
      </c>
      <c r="B10" s="71">
        <f>B11</f>
        <v>390014.45</v>
      </c>
      <c r="C10" s="71">
        <f t="shared" ref="C10:E10" si="4">C11</f>
        <v>0</v>
      </c>
      <c r="D10" s="71">
        <f t="shared" si="4"/>
        <v>0</v>
      </c>
      <c r="E10" s="71">
        <f t="shared" si="4"/>
        <v>770254.09</v>
      </c>
      <c r="F10" s="6">
        <f t="shared" si="1"/>
        <v>197.49373132200614</v>
      </c>
      <c r="G10" s="6" t="str">
        <f t="shared" si="2"/>
        <v>-</v>
      </c>
    </row>
    <row r="11" spans="1:13" x14ac:dyDescent="0.25">
      <c r="A11" s="59" t="s">
        <v>156</v>
      </c>
      <c r="B11" s="139">
        <v>390014.45</v>
      </c>
      <c r="C11" s="139"/>
      <c r="D11" s="139"/>
      <c r="E11" s="139">
        <v>770254.09</v>
      </c>
      <c r="F11" s="12">
        <f t="shared" si="1"/>
        <v>197.49373132200614</v>
      </c>
      <c r="G11" s="12" t="str">
        <f t="shared" si="2"/>
        <v>-</v>
      </c>
    </row>
    <row r="12" spans="1:13" x14ac:dyDescent="0.25">
      <c r="A12" s="59"/>
      <c r="B12" s="14"/>
      <c r="C12" s="14"/>
      <c r="D12" s="14"/>
      <c r="E12" s="14"/>
      <c r="F12" s="12"/>
      <c r="G12" s="12"/>
    </row>
    <row r="13" spans="1:13" x14ac:dyDescent="0.25">
      <c r="A13" s="68" t="s">
        <v>107</v>
      </c>
      <c r="B13" s="78">
        <f>B6+B8+B10</f>
        <v>390014.45</v>
      </c>
      <c r="C13" s="78">
        <f t="shared" ref="C13:E13" si="5">C6+C8+C10</f>
        <v>0</v>
      </c>
      <c r="D13" s="78">
        <f t="shared" si="5"/>
        <v>0</v>
      </c>
      <c r="E13" s="78">
        <f t="shared" si="5"/>
        <v>770254.09</v>
      </c>
      <c r="F13" s="117">
        <f t="shared" si="1"/>
        <v>197.49373132200614</v>
      </c>
      <c r="G13" s="117" t="str">
        <f t="shared" si="2"/>
        <v>-</v>
      </c>
    </row>
    <row r="14" spans="1:13" x14ac:dyDescent="0.25">
      <c r="B14" s="141"/>
      <c r="C14" s="141"/>
      <c r="D14" s="141"/>
      <c r="E14" s="141"/>
    </row>
    <row r="15" spans="1:13" x14ac:dyDescent="0.25">
      <c r="B15" s="141"/>
      <c r="C15" s="141"/>
      <c r="D15" s="141"/>
      <c r="E15" s="141"/>
    </row>
    <row r="16" spans="1:13" ht="17.25" customHeight="1" x14ac:dyDescent="0.25">
      <c r="A16" s="7" t="s">
        <v>135</v>
      </c>
      <c r="B16" s="159"/>
      <c r="C16" s="159"/>
      <c r="D16" s="159"/>
      <c r="E16" s="159"/>
      <c r="F16" s="120"/>
      <c r="G16" s="120"/>
    </row>
    <row r="17" spans="1:7" x14ac:dyDescent="0.25">
      <c r="A17" s="58" t="s">
        <v>166</v>
      </c>
      <c r="B17" s="71">
        <f>B18</f>
        <v>0</v>
      </c>
      <c r="C17" s="71">
        <f t="shared" ref="C17:E17" si="6">C18</f>
        <v>0</v>
      </c>
      <c r="D17" s="71">
        <f t="shared" si="6"/>
        <v>0</v>
      </c>
      <c r="E17" s="71">
        <f t="shared" si="6"/>
        <v>0</v>
      </c>
      <c r="F17" s="6" t="str">
        <f t="shared" ref="F17:F25" si="7">IFERROR(E17/B17*100,"-")</f>
        <v>-</v>
      </c>
      <c r="G17" s="6" t="str">
        <f t="shared" ref="G17:G25" si="8">IFERROR(E17/D17*100,"-")</f>
        <v>-</v>
      </c>
    </row>
    <row r="18" spans="1:7" x14ac:dyDescent="0.25">
      <c r="A18" s="59" t="s">
        <v>154</v>
      </c>
      <c r="B18" s="139"/>
      <c r="C18" s="139"/>
      <c r="D18" s="139"/>
      <c r="E18" s="139"/>
      <c r="F18" s="12" t="str">
        <f t="shared" si="7"/>
        <v>-</v>
      </c>
      <c r="G18" s="12" t="str">
        <f t="shared" si="8"/>
        <v>-</v>
      </c>
    </row>
    <row r="19" spans="1:7" x14ac:dyDescent="0.25">
      <c r="A19" s="58" t="s">
        <v>167</v>
      </c>
      <c r="B19" s="177">
        <f>B20</f>
        <v>737516.82</v>
      </c>
      <c r="C19" s="177">
        <f t="shared" ref="C19:E19" si="9">C20</f>
        <v>0</v>
      </c>
      <c r="D19" s="177">
        <f t="shared" si="9"/>
        <v>0</v>
      </c>
      <c r="E19" s="177">
        <f t="shared" si="9"/>
        <v>0</v>
      </c>
      <c r="F19" s="12">
        <f t="shared" si="7"/>
        <v>0</v>
      </c>
      <c r="G19" s="12" t="str">
        <f t="shared" si="8"/>
        <v>-</v>
      </c>
    </row>
    <row r="20" spans="1:7" x14ac:dyDescent="0.25">
      <c r="A20" s="59" t="s">
        <v>161</v>
      </c>
      <c r="B20" s="139">
        <v>737516.82</v>
      </c>
      <c r="C20" s="139"/>
      <c r="D20" s="139"/>
      <c r="E20" s="139"/>
      <c r="F20" s="12">
        <f t="shared" si="7"/>
        <v>0</v>
      </c>
      <c r="G20" s="12" t="str">
        <f t="shared" si="8"/>
        <v>-</v>
      </c>
    </row>
    <row r="21" spans="1:7" x14ac:dyDescent="0.25">
      <c r="A21" s="58" t="s">
        <v>168</v>
      </c>
      <c r="B21" s="71">
        <f>B22+B23</f>
        <v>393512.38</v>
      </c>
      <c r="C21" s="71">
        <f t="shared" ref="C21:E21" si="10">C22+C23</f>
        <v>679760</v>
      </c>
      <c r="D21" s="71">
        <f t="shared" si="10"/>
        <v>679760</v>
      </c>
      <c r="E21" s="71">
        <f t="shared" si="10"/>
        <v>1623677.06</v>
      </c>
      <c r="F21" s="6">
        <f t="shared" si="7"/>
        <v>412.61143042056261</v>
      </c>
      <c r="G21" s="6">
        <f t="shared" si="8"/>
        <v>238.86034188537133</v>
      </c>
    </row>
    <row r="22" spans="1:7" x14ac:dyDescent="0.25">
      <c r="A22" s="59" t="s">
        <v>157</v>
      </c>
      <c r="B22" s="139">
        <v>0</v>
      </c>
      <c r="C22" s="139">
        <v>195469</v>
      </c>
      <c r="D22" s="139">
        <v>195469</v>
      </c>
      <c r="E22" s="139">
        <v>1145477.92</v>
      </c>
      <c r="F22" s="12" t="str">
        <f t="shared" si="7"/>
        <v>-</v>
      </c>
      <c r="G22" s="12">
        <f t="shared" si="8"/>
        <v>586.01513283436248</v>
      </c>
    </row>
    <row r="23" spans="1:7" x14ac:dyDescent="0.25">
      <c r="A23" s="59" t="s">
        <v>160</v>
      </c>
      <c r="B23" s="139">
        <v>393512.38</v>
      </c>
      <c r="C23" s="139">
        <v>484291</v>
      </c>
      <c r="D23" s="139">
        <v>484291</v>
      </c>
      <c r="E23" s="139">
        <v>478199.14</v>
      </c>
      <c r="F23" s="12">
        <f t="shared" si="7"/>
        <v>121.52073589146039</v>
      </c>
      <c r="G23" s="12">
        <f t="shared" si="8"/>
        <v>98.742107534519548</v>
      </c>
    </row>
    <row r="24" spans="1:7" x14ac:dyDescent="0.25">
      <c r="A24" s="59"/>
      <c r="B24" s="14"/>
      <c r="C24" s="14"/>
      <c r="D24" s="14"/>
      <c r="E24" s="14"/>
      <c r="F24" s="13"/>
      <c r="G24" s="12"/>
    </row>
    <row r="25" spans="1:7" x14ac:dyDescent="0.25">
      <c r="A25" s="68" t="s">
        <v>112</v>
      </c>
      <c r="B25" s="78">
        <f>B17+B19+B21</f>
        <v>1131029.2</v>
      </c>
      <c r="C25" s="78">
        <f t="shared" ref="C25:E25" si="11">C17+C19+C21</f>
        <v>679760</v>
      </c>
      <c r="D25" s="78">
        <f t="shared" si="11"/>
        <v>679760</v>
      </c>
      <c r="E25" s="78">
        <f t="shared" si="11"/>
        <v>1623677.06</v>
      </c>
      <c r="F25" s="117">
        <f t="shared" si="7"/>
        <v>143.55748375019851</v>
      </c>
      <c r="G25" s="117">
        <f t="shared" si="8"/>
        <v>238.86034188537133</v>
      </c>
    </row>
    <row r="26" spans="1:7" x14ac:dyDescent="0.25">
      <c r="A26" s="59"/>
      <c r="B26" s="11"/>
      <c r="C26" s="11"/>
      <c r="D26" s="11"/>
      <c r="E26" s="11"/>
      <c r="F26" s="12"/>
      <c r="G26" s="12"/>
    </row>
    <row r="27" spans="1:7" x14ac:dyDescent="0.25">
      <c r="A27" s="62"/>
      <c r="B27" s="71"/>
      <c r="C27" s="71"/>
      <c r="D27" s="71"/>
      <c r="E27" s="71"/>
      <c r="F27" s="6"/>
      <c r="G27" s="6"/>
    </row>
  </sheetData>
  <mergeCells count="1">
    <mergeCell ref="A1:G1"/>
  </mergeCells>
  <conditionalFormatting sqref="B7:E7">
    <cfRule type="containsBlanks" dxfId="4" priority="5">
      <formula>LEN(TRIM(B7))=0</formula>
    </cfRule>
  </conditionalFormatting>
  <conditionalFormatting sqref="B9:E9">
    <cfRule type="containsBlanks" dxfId="3" priority="4">
      <formula>LEN(TRIM(B9))=0</formula>
    </cfRule>
  </conditionalFormatting>
  <conditionalFormatting sqref="B11:E11">
    <cfRule type="containsBlanks" dxfId="2" priority="3">
      <formula>LEN(TRIM(B11))=0</formula>
    </cfRule>
  </conditionalFormatting>
  <conditionalFormatting sqref="B18:E20">
    <cfRule type="containsBlanks" dxfId="1" priority="2">
      <formula>LEN(TRIM(B18))=0</formula>
    </cfRule>
  </conditionalFormatting>
  <conditionalFormatting sqref="B22:E23">
    <cfRule type="containsBlanks" dxfId="0" priority="1">
      <formula>LEN(TRIM(B22))=0</formula>
    </cfRule>
  </conditionalFormatting>
  <pageMargins left="0.19685039370078741" right="0.19685039370078741" top="0.39370078740157483" bottom="0.39370078740157483" header="0.19685039370078741" footer="0.19685039370078741"/>
  <pageSetup paperSize="9" scale="87" firstPageNumber="12" orientation="landscape" useFirstPageNumber="1" r:id="rId1"/>
  <headerFooter>
    <oddFooter>&amp;C&amp;P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4"/>
  <sheetViews>
    <sheetView topLeftCell="A16" zoomScaleNormal="100" workbookViewId="0">
      <selection activeCell="A44" sqref="A44"/>
    </sheetView>
  </sheetViews>
  <sheetFormatPr defaultRowHeight="14.4" x14ac:dyDescent="0.3"/>
  <cols>
    <col min="1" max="1" width="88.88671875" customWidth="1"/>
    <col min="2" max="4" width="18.88671875" customWidth="1"/>
    <col min="5" max="5" width="10.109375" style="40" bestFit="1" customWidth="1"/>
  </cols>
  <sheetData>
    <row r="1" spans="1:5" ht="18.600000000000001" x14ac:dyDescent="0.3">
      <c r="A1" s="182" t="s">
        <v>144</v>
      </c>
      <c r="B1" s="182"/>
      <c r="C1" s="182"/>
      <c r="D1" s="182"/>
      <c r="E1" s="182"/>
    </row>
    <row r="2" spans="1:5" ht="18.600000000000001" x14ac:dyDescent="0.3">
      <c r="A2" s="129"/>
      <c r="B2" s="129"/>
      <c r="C2" s="129"/>
      <c r="D2" s="129"/>
      <c r="E2" s="38"/>
    </row>
    <row r="3" spans="1:5" ht="15.6" x14ac:dyDescent="0.3">
      <c r="A3" s="184" t="s">
        <v>145</v>
      </c>
      <c r="B3" s="184"/>
      <c r="C3" s="184"/>
      <c r="D3" s="184"/>
      <c r="E3" s="184"/>
    </row>
    <row r="4" spans="1:5" x14ac:dyDescent="0.3">
      <c r="A4" s="35"/>
      <c r="B4" s="35"/>
      <c r="C4" s="35"/>
      <c r="D4" s="35"/>
      <c r="E4" s="37"/>
    </row>
    <row r="5" spans="1:5" ht="15.6" x14ac:dyDescent="0.3">
      <c r="A5" s="189" t="s">
        <v>286</v>
      </c>
      <c r="B5" s="189"/>
      <c r="C5" s="189"/>
      <c r="D5" s="189"/>
      <c r="E5" s="189"/>
    </row>
    <row r="6" spans="1:5" x14ac:dyDescent="0.3">
      <c r="A6" s="35"/>
      <c r="B6" s="35"/>
      <c r="C6" s="35"/>
      <c r="D6" s="35"/>
      <c r="E6" s="37"/>
    </row>
    <row r="7" spans="1:5" s="34" customFormat="1" ht="15.6" x14ac:dyDescent="0.3">
      <c r="A7" s="36" t="s">
        <v>268</v>
      </c>
      <c r="B7" s="36"/>
      <c r="C7" s="36"/>
      <c r="D7" s="36"/>
      <c r="E7" s="39"/>
    </row>
    <row r="8" spans="1:5" x14ac:dyDescent="0.3">
      <c r="A8" s="35"/>
      <c r="B8" s="35"/>
      <c r="C8" s="35"/>
      <c r="D8" s="35"/>
      <c r="E8" s="37"/>
    </row>
    <row r="9" spans="1:5" s="1" customFormat="1" ht="26.4" x14ac:dyDescent="0.25">
      <c r="A9" s="30" t="s">
        <v>147</v>
      </c>
      <c r="B9" s="30" t="s">
        <v>262</v>
      </c>
      <c r="C9" s="30" t="s">
        <v>263</v>
      </c>
      <c r="D9" s="30" t="s">
        <v>234</v>
      </c>
      <c r="E9" s="45" t="s">
        <v>163</v>
      </c>
    </row>
    <row r="10" spans="1:5" s="4" customFormat="1" ht="10.199999999999999" x14ac:dyDescent="0.2">
      <c r="A10" s="81">
        <v>1</v>
      </c>
      <c r="B10" s="81">
        <v>2</v>
      </c>
      <c r="C10" s="81">
        <v>3</v>
      </c>
      <c r="D10" s="81">
        <v>4</v>
      </c>
      <c r="E10" s="82" t="s">
        <v>146</v>
      </c>
    </row>
    <row r="11" spans="1:5" s="4" customFormat="1" ht="10.199999999999999" x14ac:dyDescent="0.2">
      <c r="A11" s="121"/>
      <c r="B11" s="81"/>
      <c r="C11" s="81"/>
      <c r="D11" s="81"/>
      <c r="E11" s="82"/>
    </row>
    <row r="12" spans="1:5" x14ac:dyDescent="0.3">
      <c r="A12" s="163" t="s">
        <v>291</v>
      </c>
      <c r="B12" s="164"/>
      <c r="C12" s="164"/>
      <c r="D12" s="164"/>
      <c r="E12" s="168"/>
    </row>
    <row r="13" spans="1:5" x14ac:dyDescent="0.3">
      <c r="A13" s="160" t="s">
        <v>292</v>
      </c>
      <c r="B13" s="137"/>
      <c r="C13" s="137"/>
      <c r="D13" s="137"/>
      <c r="E13" s="169"/>
    </row>
    <row r="14" spans="1:5" s="114" customFormat="1" x14ac:dyDescent="0.3">
      <c r="A14" s="173" t="s">
        <v>290</v>
      </c>
      <c r="B14" s="137"/>
      <c r="C14" s="137"/>
      <c r="D14" s="137"/>
      <c r="E14" s="169"/>
    </row>
    <row r="15" spans="1:5" s="114" customFormat="1" x14ac:dyDescent="0.3">
      <c r="A15" s="165" t="s">
        <v>154</v>
      </c>
      <c r="B15" s="166"/>
      <c r="C15" s="166"/>
      <c r="D15" s="166"/>
      <c r="E15" s="170"/>
    </row>
    <row r="16" spans="1:5" s="114" customFormat="1" x14ac:dyDescent="0.3">
      <c r="A16" s="165" t="s">
        <v>161</v>
      </c>
      <c r="B16" s="166"/>
      <c r="C16" s="166"/>
      <c r="D16" s="166"/>
      <c r="E16" s="170"/>
    </row>
    <row r="17" spans="1:5" s="114" customFormat="1" x14ac:dyDescent="0.3">
      <c r="A17" s="165" t="s">
        <v>157</v>
      </c>
      <c r="B17" s="166"/>
      <c r="C17" s="166"/>
      <c r="D17" s="166"/>
      <c r="E17" s="170"/>
    </row>
    <row r="18" spans="1:5" s="114" customFormat="1" x14ac:dyDescent="0.3">
      <c r="A18" s="165" t="s">
        <v>160</v>
      </c>
      <c r="B18" s="166"/>
      <c r="C18" s="166"/>
      <c r="D18" s="166"/>
      <c r="E18" s="170"/>
    </row>
    <row r="19" spans="1:5" s="114" customFormat="1" x14ac:dyDescent="0.3">
      <c r="A19" s="165" t="s">
        <v>158</v>
      </c>
      <c r="B19" s="166"/>
      <c r="C19" s="166"/>
      <c r="D19" s="166"/>
      <c r="E19" s="170"/>
    </row>
    <row r="20" spans="1:5" s="114" customFormat="1" x14ac:dyDescent="0.3">
      <c r="A20" s="165" t="s">
        <v>159</v>
      </c>
      <c r="B20" s="166"/>
      <c r="C20" s="166"/>
      <c r="D20" s="166"/>
      <c r="E20" s="170"/>
    </row>
    <row r="21" spans="1:5" s="114" customFormat="1" x14ac:dyDescent="0.3">
      <c r="A21" s="165" t="s">
        <v>202</v>
      </c>
      <c r="B21" s="166"/>
      <c r="C21" s="166"/>
      <c r="D21" s="166"/>
      <c r="E21" s="170"/>
    </row>
    <row r="22" spans="1:5" s="114" customFormat="1" x14ac:dyDescent="0.3">
      <c r="A22" s="165" t="s">
        <v>155</v>
      </c>
      <c r="B22" s="166"/>
      <c r="C22" s="166"/>
      <c r="D22" s="166"/>
      <c r="E22" s="170"/>
    </row>
    <row r="23" spans="1:5" s="114" customFormat="1" x14ac:dyDescent="0.3">
      <c r="A23" s="161"/>
      <c r="B23" s="136"/>
      <c r="C23" s="136"/>
      <c r="D23" s="167"/>
      <c r="E23" s="171"/>
    </row>
    <row r="24" spans="1:5" s="114" customFormat="1" x14ac:dyDescent="0.3">
      <c r="A24" s="160" t="s">
        <v>293</v>
      </c>
      <c r="B24" s="137"/>
      <c r="C24" s="137"/>
      <c r="D24" s="137"/>
      <c r="E24" s="169"/>
    </row>
    <row r="25" spans="1:5" s="114" customFormat="1" x14ac:dyDescent="0.3">
      <c r="A25" s="174" t="s">
        <v>294</v>
      </c>
      <c r="B25" s="162"/>
      <c r="C25" s="162"/>
      <c r="D25" s="162"/>
      <c r="E25" s="172"/>
    </row>
    <row r="26" spans="1:5" s="114" customFormat="1" x14ac:dyDescent="0.3">
      <c r="A26" s="165" t="s">
        <v>295</v>
      </c>
      <c r="B26" s="166"/>
      <c r="C26" s="166"/>
      <c r="D26" s="166"/>
      <c r="E26" s="170"/>
    </row>
    <row r="27" spans="1:5" s="114" customFormat="1" x14ac:dyDescent="0.3">
      <c r="A27" s="175" t="s">
        <v>296</v>
      </c>
      <c r="B27" s="166"/>
      <c r="C27" s="166"/>
      <c r="D27" s="166"/>
      <c r="E27" s="170"/>
    </row>
    <row r="28" spans="1:5" s="85" customFormat="1" x14ac:dyDescent="0.3">
      <c r="A28" s="175" t="s">
        <v>297</v>
      </c>
      <c r="B28" s="137"/>
      <c r="C28" s="137"/>
      <c r="D28" s="137"/>
      <c r="E28" s="169"/>
    </row>
    <row r="29" spans="1:5" s="114" customFormat="1" x14ac:dyDescent="0.3">
      <c r="A29" s="176" t="s">
        <v>298</v>
      </c>
      <c r="B29" s="167"/>
      <c r="C29" s="167"/>
      <c r="D29" s="136"/>
      <c r="E29" s="171"/>
    </row>
    <row r="30" spans="1:5" s="114" customFormat="1" x14ac:dyDescent="0.3">
      <c r="A30" s="175" t="s">
        <v>296</v>
      </c>
      <c r="B30" s="137"/>
      <c r="C30" s="137"/>
      <c r="D30" s="137"/>
      <c r="E30" s="169"/>
    </row>
    <row r="31" spans="1:5" s="84" customFormat="1" x14ac:dyDescent="0.3">
      <c r="A31" s="175" t="s">
        <v>297</v>
      </c>
      <c r="B31" s="167"/>
      <c r="C31" s="167"/>
      <c r="D31" s="136"/>
      <c r="E31" s="171"/>
    </row>
    <row r="32" spans="1:5" s="84" customFormat="1" x14ac:dyDescent="0.3">
      <c r="A32" s="176" t="s">
        <v>298</v>
      </c>
      <c r="B32" s="167"/>
      <c r="C32" s="167"/>
      <c r="D32" s="136"/>
      <c r="E32" s="171"/>
    </row>
    <row r="33" spans="1:5" s="84" customFormat="1" x14ac:dyDescent="0.3">
      <c r="A33" s="176"/>
      <c r="B33" s="167"/>
      <c r="C33" s="167"/>
      <c r="D33" s="136"/>
      <c r="E33" s="171"/>
    </row>
    <row r="34" spans="1:5" s="114" customFormat="1" x14ac:dyDescent="0.3">
      <c r="A34" s="174" t="s">
        <v>294</v>
      </c>
      <c r="B34" s="162"/>
      <c r="C34" s="162"/>
      <c r="D34" s="162"/>
      <c r="E34" s="172"/>
    </row>
    <row r="35" spans="1:5" s="114" customFormat="1" x14ac:dyDescent="0.3">
      <c r="A35" s="165" t="s">
        <v>295</v>
      </c>
      <c r="B35" s="166"/>
      <c r="C35" s="166"/>
      <c r="D35" s="166"/>
      <c r="E35" s="170"/>
    </row>
    <row r="36" spans="1:5" s="114" customFormat="1" x14ac:dyDescent="0.3">
      <c r="A36" s="175" t="s">
        <v>296</v>
      </c>
      <c r="B36" s="166"/>
      <c r="C36" s="166"/>
      <c r="D36" s="166"/>
      <c r="E36" s="170"/>
    </row>
    <row r="37" spans="1:5" s="85" customFormat="1" x14ac:dyDescent="0.3">
      <c r="A37" s="175" t="s">
        <v>297</v>
      </c>
      <c r="B37" s="137"/>
      <c r="C37" s="137"/>
      <c r="D37" s="137"/>
      <c r="E37" s="169"/>
    </row>
    <row r="38" spans="1:5" s="114" customFormat="1" x14ac:dyDescent="0.3">
      <c r="A38" s="176" t="s">
        <v>298</v>
      </c>
      <c r="B38" s="167"/>
      <c r="C38" s="167"/>
      <c r="D38" s="136"/>
      <c r="E38" s="171"/>
    </row>
    <row r="39" spans="1:5" s="114" customFormat="1" x14ac:dyDescent="0.3">
      <c r="A39" s="175" t="s">
        <v>296</v>
      </c>
      <c r="B39" s="137"/>
      <c r="C39" s="137"/>
      <c r="D39" s="137"/>
      <c r="E39" s="169"/>
    </row>
    <row r="40" spans="1:5" s="84" customFormat="1" x14ac:dyDescent="0.3">
      <c r="A40" s="175" t="s">
        <v>297</v>
      </c>
      <c r="B40" s="167"/>
      <c r="C40" s="167"/>
      <c r="D40" s="136"/>
      <c r="E40" s="171"/>
    </row>
    <row r="41" spans="1:5" s="84" customFormat="1" x14ac:dyDescent="0.3">
      <c r="A41" s="176" t="s">
        <v>298</v>
      </c>
      <c r="B41" s="167"/>
      <c r="C41" s="167"/>
      <c r="D41" s="136"/>
      <c r="E41" s="171"/>
    </row>
    <row r="42" spans="1:5" s="84" customFormat="1" x14ac:dyDescent="0.3">
      <c r="A42" s="176"/>
      <c r="B42" s="167"/>
      <c r="C42" s="167"/>
      <c r="D42" s="136"/>
      <c r="E42" s="171"/>
    </row>
    <row r="43" spans="1:5" s="84" customFormat="1" x14ac:dyDescent="0.3">
      <c r="A43" s="176"/>
      <c r="B43" s="167"/>
      <c r="C43" s="167"/>
      <c r="D43" s="136"/>
      <c r="E43" s="171"/>
    </row>
    <row r="44" spans="1:5" s="84" customFormat="1" x14ac:dyDescent="0.3">
      <c r="A44" s="176"/>
      <c r="B44" s="167"/>
      <c r="C44" s="167"/>
      <c r="D44" s="136"/>
      <c r="E44" s="171"/>
    </row>
    <row r="45" spans="1:5" s="84" customFormat="1" x14ac:dyDescent="0.3">
      <c r="A45" s="176"/>
      <c r="B45" s="167"/>
      <c r="C45" s="167"/>
      <c r="D45" s="136"/>
      <c r="E45" s="171"/>
    </row>
    <row r="46" spans="1:5" s="84" customFormat="1" x14ac:dyDescent="0.3">
      <c r="A46" s="176"/>
      <c r="B46" s="167"/>
      <c r="C46" s="167"/>
      <c r="D46" s="136"/>
      <c r="E46" s="171"/>
    </row>
    <row r="47" spans="1:5" s="84" customFormat="1" x14ac:dyDescent="0.3">
      <c r="A47" s="176"/>
      <c r="B47" s="167"/>
      <c r="C47" s="167"/>
      <c r="D47" s="136"/>
      <c r="E47" s="171"/>
    </row>
    <row r="48" spans="1:5" s="84" customFormat="1" x14ac:dyDescent="0.3">
      <c r="A48" s="176"/>
      <c r="B48" s="167"/>
      <c r="C48" s="167"/>
      <c r="D48" s="136"/>
      <c r="E48" s="171"/>
    </row>
    <row r="49" spans="1:5" x14ac:dyDescent="0.3">
      <c r="A49" s="83"/>
      <c r="B49" s="60"/>
      <c r="C49" s="60"/>
      <c r="D49" s="11"/>
      <c r="E49" s="13"/>
    </row>
    <row r="50" spans="1:5" x14ac:dyDescent="0.3">
      <c r="A50" s="83"/>
      <c r="B50" s="60"/>
      <c r="C50" s="60"/>
      <c r="D50" s="11"/>
      <c r="E50" s="13"/>
    </row>
    <row r="51" spans="1:5" ht="15.6" x14ac:dyDescent="0.3">
      <c r="A51" s="184" t="s">
        <v>199</v>
      </c>
      <c r="B51" s="184"/>
      <c r="C51" s="184"/>
      <c r="D51" s="184"/>
      <c r="E51" s="184"/>
    </row>
    <row r="52" spans="1:5" x14ac:dyDescent="0.3">
      <c r="A52" s="35"/>
      <c r="B52" s="35"/>
      <c r="C52" s="35"/>
      <c r="D52" s="35"/>
      <c r="E52" s="37"/>
    </row>
    <row r="53" spans="1:5" ht="15.6" x14ac:dyDescent="0.3">
      <c r="A53" s="189" t="s">
        <v>284</v>
      </c>
      <c r="B53" s="189"/>
      <c r="C53" s="189"/>
      <c r="D53" s="189"/>
      <c r="E53" s="189"/>
    </row>
    <row r="54" spans="1:5" x14ac:dyDescent="0.3">
      <c r="A54" s="35"/>
      <c r="B54" s="35"/>
      <c r="C54" s="35"/>
      <c r="D54" s="35"/>
      <c r="E54" s="37"/>
    </row>
    <row r="55" spans="1:5" ht="15.6" x14ac:dyDescent="0.3">
      <c r="A55" s="189" t="s">
        <v>283</v>
      </c>
      <c r="B55" s="189"/>
      <c r="C55" s="189"/>
      <c r="D55" s="189"/>
      <c r="E55" s="189"/>
    </row>
    <row r="56" spans="1:5" x14ac:dyDescent="0.3">
      <c r="A56" s="35"/>
      <c r="B56" s="35"/>
      <c r="C56" s="35"/>
      <c r="D56" s="35"/>
      <c r="E56" s="37"/>
    </row>
    <row r="57" spans="1:5" x14ac:dyDescent="0.3">
      <c r="A57" s="35"/>
      <c r="B57" s="35"/>
      <c r="C57" s="35"/>
      <c r="D57" s="35"/>
      <c r="E57" s="37"/>
    </row>
    <row r="58" spans="1:5" x14ac:dyDescent="0.3">
      <c r="A58" s="35"/>
      <c r="B58" s="35"/>
      <c r="C58" s="109"/>
      <c r="D58" s="131" t="s">
        <v>271</v>
      </c>
      <c r="E58" s="37"/>
    </row>
    <row r="59" spans="1:5" x14ac:dyDescent="0.3">
      <c r="A59" s="35"/>
      <c r="B59" s="109"/>
      <c r="C59" s="123"/>
      <c r="D59" s="110"/>
      <c r="E59" s="124"/>
    </row>
    <row r="60" spans="1:5" x14ac:dyDescent="0.3">
      <c r="A60" s="35"/>
      <c r="B60" s="109"/>
      <c r="C60" s="109"/>
      <c r="D60" s="109"/>
      <c r="E60" s="124"/>
    </row>
    <row r="61" spans="1:5" x14ac:dyDescent="0.3">
      <c r="A61" s="35"/>
      <c r="B61" s="109"/>
      <c r="C61" s="109"/>
      <c r="D61" s="109"/>
      <c r="E61" s="124"/>
    </row>
    <row r="62" spans="1:5" ht="15.6" x14ac:dyDescent="0.3">
      <c r="A62" s="190" t="s">
        <v>269</v>
      </c>
      <c r="B62" s="190"/>
      <c r="C62" s="190"/>
      <c r="D62" s="190"/>
      <c r="E62" s="190"/>
    </row>
    <row r="63" spans="1:5" ht="15.6" x14ac:dyDescent="0.3">
      <c r="A63" s="190" t="s">
        <v>270</v>
      </c>
      <c r="B63" s="190"/>
      <c r="C63" s="190"/>
      <c r="D63" s="190"/>
      <c r="E63" s="190"/>
    </row>
    <row r="64" spans="1:5" ht="15.6" x14ac:dyDescent="0.3">
      <c r="A64" s="190" t="s">
        <v>285</v>
      </c>
      <c r="B64" s="190"/>
      <c r="C64" s="190"/>
      <c r="D64" s="190"/>
      <c r="E64" s="190"/>
    </row>
    <row r="65" spans="1:5" x14ac:dyDescent="0.3">
      <c r="A65" s="35"/>
      <c r="B65" s="35"/>
      <c r="C65" s="35"/>
      <c r="D65" s="35"/>
      <c r="E65" s="37"/>
    </row>
    <row r="66" spans="1:5" x14ac:dyDescent="0.3">
      <c r="A66" s="111"/>
      <c r="B66" s="35"/>
      <c r="C66" s="35"/>
      <c r="D66" s="35"/>
      <c r="E66" s="37"/>
    </row>
    <row r="67" spans="1:5" x14ac:dyDescent="0.3">
      <c r="A67" s="111"/>
      <c r="B67" s="35"/>
      <c r="C67" s="35"/>
      <c r="D67" s="35"/>
      <c r="E67" s="37"/>
    </row>
    <row r="68" spans="1:5" x14ac:dyDescent="0.3">
      <c r="A68" s="111"/>
      <c r="B68" s="35"/>
      <c r="C68" s="35"/>
      <c r="D68" s="35"/>
      <c r="E68" s="37"/>
    </row>
    <row r="69" spans="1:5" x14ac:dyDescent="0.3">
      <c r="A69" s="111"/>
      <c r="B69" s="35"/>
      <c r="C69" s="35"/>
      <c r="D69" s="35"/>
      <c r="E69" s="37"/>
    </row>
    <row r="70" spans="1:5" x14ac:dyDescent="0.3">
      <c r="A70" s="35"/>
      <c r="B70" s="35"/>
      <c r="C70" s="35"/>
      <c r="D70" s="35"/>
      <c r="E70" s="37"/>
    </row>
    <row r="71" spans="1:5" x14ac:dyDescent="0.3">
      <c r="A71" s="35"/>
      <c r="B71" s="35"/>
      <c r="C71" s="35"/>
      <c r="D71" s="35"/>
      <c r="E71" s="37"/>
    </row>
    <row r="72" spans="1:5" x14ac:dyDescent="0.3">
      <c r="A72" s="35"/>
      <c r="B72" s="35"/>
      <c r="C72" s="35"/>
      <c r="D72" s="35"/>
      <c r="E72" s="37"/>
    </row>
    <row r="73" spans="1:5" x14ac:dyDescent="0.3">
      <c r="A73" s="35"/>
      <c r="B73" s="35"/>
      <c r="C73" s="35"/>
      <c r="D73" s="35"/>
      <c r="E73" s="37"/>
    </row>
    <row r="74" spans="1:5" x14ac:dyDescent="0.3">
      <c r="A74" s="35"/>
      <c r="B74" s="35"/>
      <c r="C74" s="35"/>
      <c r="D74" s="35"/>
      <c r="E74" s="37"/>
    </row>
  </sheetData>
  <mergeCells count="9">
    <mergeCell ref="A1:E1"/>
    <mergeCell ref="A3:E3"/>
    <mergeCell ref="A5:E5"/>
    <mergeCell ref="A64:E64"/>
    <mergeCell ref="A51:E51"/>
    <mergeCell ref="A53:E53"/>
    <mergeCell ref="A55:E55"/>
    <mergeCell ref="A62:E62"/>
    <mergeCell ref="A63:E63"/>
  </mergeCells>
  <printOptions horizontalCentered="1"/>
  <pageMargins left="0.19685039370078741" right="0.19685039370078741" top="0.39370078740157483" bottom="0.39370078740157483" header="0.19685039370078741" footer="0.19685039370078741"/>
  <pageSetup paperSize="9" scale="89" firstPageNumber="15" orientation="landscape" useFirstPageNumber="1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8</vt:i4>
      </vt:variant>
      <vt:variant>
        <vt:lpstr>Imenovani rasponi</vt:lpstr>
      </vt:variant>
      <vt:variant>
        <vt:i4>11</vt:i4>
      </vt:variant>
    </vt:vector>
  </HeadingPairs>
  <TitlesOfParts>
    <vt:vector size="19" baseType="lpstr">
      <vt:lpstr>Sažetak </vt:lpstr>
      <vt:lpstr>P i R -Tablica 1.</vt:lpstr>
      <vt:lpstr>P i R -Tablica 2.</vt:lpstr>
      <vt:lpstr>R -Tablica 3.</vt:lpstr>
      <vt:lpstr>Rač fin-Tablica 4.</vt:lpstr>
      <vt:lpstr>Rač fin-analitika</vt:lpstr>
      <vt:lpstr>Rač fin-izvori</vt:lpstr>
      <vt:lpstr>Posebni dio-progr.</vt:lpstr>
      <vt:lpstr>'P i R -Tablica 1.'!Ispis_naslova</vt:lpstr>
      <vt:lpstr>'P i R -Tablica 2.'!Ispis_naslova</vt:lpstr>
      <vt:lpstr>'Posebni dio-progr.'!Ispis_naslova</vt:lpstr>
      <vt:lpstr>'R -Tablica 3.'!Ispis_naslova</vt:lpstr>
      <vt:lpstr>'Rač fin-analitika'!Ispis_naslova</vt:lpstr>
      <vt:lpstr>'P i R -Tablica 1.'!Podrucje_ispisa</vt:lpstr>
      <vt:lpstr>'P i R -Tablica 2.'!Podrucje_ispisa</vt:lpstr>
      <vt:lpstr>'R -Tablica 3.'!Podrucje_ispisa</vt:lpstr>
      <vt:lpstr>'Rač fin-analitika'!Podrucje_ispisa</vt:lpstr>
      <vt:lpstr>'Rač fin-izvori'!Podrucje_ispisa</vt:lpstr>
      <vt:lpstr>'Sažetak '!Podrucje_ispisa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I. OPĆI DIO PRORAČUNA</dc:title>
  <dc:creator>Tina Prašnički</dc:creator>
  <cp:lastModifiedBy>Spomenka Sakač</cp:lastModifiedBy>
  <cp:lastPrinted>2024-03-25T14:09:56Z</cp:lastPrinted>
  <dcterms:created xsi:type="dcterms:W3CDTF">2018-03-15T13:07:00Z</dcterms:created>
  <dcterms:modified xsi:type="dcterms:W3CDTF">2024-04-03T10:49:03Z</dcterms:modified>
</cp:coreProperties>
</file>